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activeTab="2"/>
  </bookViews>
  <sheets>
    <sheet name="Factors" sheetId="1" r:id="rId1"/>
    <sheet name="Labor Cost Sample" sheetId="2" r:id="rId2"/>
    <sheet name="Vendor Invoice Sample" sheetId="3" r:id="rId3"/>
    <sheet name="Sigma Calculator" sheetId="4" r:id="rId4"/>
    <sheet name="Summarize Results" sheetId="5" r:id="rId5"/>
  </sheets>
  <definedNames>
    <definedName name="_xlnm.Print_Area" localSheetId="0">'Factors'!$A$4:$H$14</definedName>
    <definedName name="_xlnm.Print_Area" localSheetId="1">'Labor Cost Sample'!$A$1:$J$34</definedName>
    <definedName name="_xlnm.Print_Area" localSheetId="4">'Summarize Results'!$A$1:$I$48</definedName>
    <definedName name="_xlnm.Print_Area" localSheetId="2">'Vendor Invoice Sample'!$A$4:$L$131</definedName>
    <definedName name="_xlnm.Print_Titles" localSheetId="0">'Factors'!$1:$3</definedName>
    <definedName name="_xlnm.Print_Titles" localSheetId="2">'Vendor Invoice Sample'!$1:$2</definedName>
  </definedNames>
  <calcPr fullCalcOnLoad="1"/>
</workbook>
</file>

<file path=xl/comments2.xml><?xml version="1.0" encoding="utf-8"?>
<comments xmlns="http://schemas.openxmlformats.org/spreadsheetml/2006/main">
  <authors>
    <author>mateva</author>
  </authors>
  <commentList>
    <comment ref="H19" authorId="0">
      <text>
        <r>
          <rPr>
            <sz val="8"/>
            <rFont val="Tahoma"/>
            <family val="2"/>
          </rPr>
          <t xml:space="preserve">Enter the total number of active employees as of the test date per a compilation of all project rosters for all developmental IT projects. </t>
        </r>
      </text>
    </comment>
  </commentList>
</comments>
</file>

<file path=xl/comments3.xml><?xml version="1.0" encoding="utf-8"?>
<comments xmlns="http://schemas.openxmlformats.org/spreadsheetml/2006/main">
  <authors>
    <author>mateva</author>
  </authors>
  <commentList>
    <comment ref="J131" authorId="0">
      <text>
        <r>
          <rPr>
            <sz val="8"/>
            <rFont val="Tahoma"/>
            <family val="2"/>
          </rPr>
          <t>Use the Sigma Calculator on the next worksheet tab.</t>
        </r>
      </text>
    </comment>
    <comment ref="K131" authorId="0">
      <text>
        <r>
          <rPr>
            <sz val="8"/>
            <rFont val="Tahoma"/>
            <family val="2"/>
          </rPr>
          <t xml:space="preserve">Use the Sigma Calculator on the next worksheet tab. </t>
        </r>
      </text>
    </comment>
  </commentList>
</comments>
</file>

<file path=xl/sharedStrings.xml><?xml version="1.0" encoding="utf-8"?>
<sst xmlns="http://schemas.openxmlformats.org/spreadsheetml/2006/main" count="688" uniqueCount="363">
  <si>
    <t>Cost Data Integrity Project</t>
  </si>
  <si>
    <t xml:space="preserve"> </t>
  </si>
  <si>
    <t>Measurement Parameter &gt;</t>
  </si>
  <si>
    <t>Data Collection Reference &gt;</t>
  </si>
  <si>
    <t>Sample Selection Method &gt;</t>
  </si>
  <si>
    <t>Sample Frequency &gt;</t>
  </si>
  <si>
    <t>When to Sample &gt;</t>
  </si>
  <si>
    <t xml:space="preserve">Sampling Plan for </t>
  </si>
  <si>
    <t>Summarize important factors behind the Sampling Plan for this project:</t>
  </si>
  <si>
    <t>E.1</t>
  </si>
  <si>
    <t>Base Rate of Pay per PMS is within 1% of the Source Data per System Administrators</t>
  </si>
  <si>
    <t>Simple Random Sample of employees for all developmental IT projects.</t>
  </si>
  <si>
    <t>Fringe Benefit Rate per PMS is within 1% of the Source Data per System Administrators</t>
  </si>
  <si>
    <t>E.2</t>
  </si>
  <si>
    <t>E.3</t>
  </si>
  <si>
    <t>E.4.i</t>
  </si>
  <si>
    <t>E.4.ii</t>
  </si>
  <si>
    <t>E.5.i</t>
  </si>
  <si>
    <t>E.5.ii</t>
  </si>
  <si>
    <t>Timesheets are submitted in a timely manner within Project Management System (PMS)</t>
  </si>
  <si>
    <t>Timesheets are complete and account for all hours worked</t>
  </si>
  <si>
    <t>Timesheets are coded correctly with valid charge codes</t>
  </si>
  <si>
    <t>Vendor Invoices are coded to PMS in a timely manner</t>
  </si>
  <si>
    <t xml:space="preserve">Vendor Invoice Amounts as posted in PMS are within 1% of the Amounts per Source Documents </t>
  </si>
  <si>
    <t>All employees currently assigned to developmental IT projects.</t>
  </si>
  <si>
    <t>All unique vendor invoices posted to the General Ledger in January 2007 for all developmental IT projects.</t>
  </si>
  <si>
    <t xml:space="preserve">One time to establish baseline performance. To be determined for Statistical Process Control. </t>
  </si>
  <si>
    <t>Describe Population Data &gt;</t>
  </si>
  <si>
    <t>Project ID</t>
  </si>
  <si>
    <t>Cost Code</t>
  </si>
  <si>
    <t>Trans Code</t>
  </si>
  <si>
    <t>Trans Type</t>
  </si>
  <si>
    <t>Vendor Name</t>
  </si>
  <si>
    <t>Invoice Number</t>
  </si>
  <si>
    <t>Date</t>
  </si>
  <si>
    <t>Amount</t>
  </si>
  <si>
    <t>D002889YL02</t>
  </si>
  <si>
    <t>1107AG01191</t>
  </si>
  <si>
    <t>VP</t>
  </si>
  <si>
    <t>Central Office Distr</t>
  </si>
  <si>
    <t>0107-B116</t>
  </si>
  <si>
    <t>1107AG01192</t>
  </si>
  <si>
    <t>1107AL67110</t>
  </si>
  <si>
    <t>Bishop Testing Serv</t>
  </si>
  <si>
    <t>J-07776</t>
  </si>
  <si>
    <t>D007566MJ03</t>
  </si>
  <si>
    <t>1007JH12004</t>
  </si>
  <si>
    <t>Aiden Management Systems</t>
  </si>
  <si>
    <t>DOEA-088</t>
  </si>
  <si>
    <t>D009441GS02</t>
  </si>
  <si>
    <t>1107UM88911</t>
  </si>
  <si>
    <t>Transfer Tech LLP</t>
  </si>
  <si>
    <t>HJ007-115</t>
  </si>
  <si>
    <t>1107UM88912</t>
  </si>
  <si>
    <t>1107UM88913</t>
  </si>
  <si>
    <t>1107UM88914</t>
  </si>
  <si>
    <t>1107UM88915</t>
  </si>
  <si>
    <t>1107UM88916</t>
  </si>
  <si>
    <t>1107JR30085</t>
  </si>
  <si>
    <t>Heltra Inc</t>
  </si>
  <si>
    <t>1107MV23337</t>
  </si>
  <si>
    <t>Abscia Engineering</t>
  </si>
  <si>
    <t>J07-DOE-093</t>
  </si>
  <si>
    <t>1107SW13206</t>
  </si>
  <si>
    <t>M S A Technology</t>
  </si>
  <si>
    <t>1107TU69922</t>
  </si>
  <si>
    <t>Software Tech Engineering</t>
  </si>
  <si>
    <t>L-09-4445</t>
  </si>
  <si>
    <t>1107TU69923</t>
  </si>
  <si>
    <t>1107TU69924</t>
  </si>
  <si>
    <t>1107TU69925</t>
  </si>
  <si>
    <t>1107TU69926</t>
  </si>
  <si>
    <t>D001139HT03</t>
  </si>
  <si>
    <t>1107AG06777</t>
  </si>
  <si>
    <t>1107PT11477</t>
  </si>
  <si>
    <t>L-11-4451</t>
  </si>
  <si>
    <t>1207VN13466</t>
  </si>
  <si>
    <t>V L M Associates</t>
  </si>
  <si>
    <t>J8890</t>
  </si>
  <si>
    <t>D008632JS02</t>
  </si>
  <si>
    <t>1107EC11177</t>
  </si>
  <si>
    <t>Applion Services Ltd</t>
  </si>
  <si>
    <t>1107EC11178</t>
  </si>
  <si>
    <t>D003671MT03</t>
  </si>
  <si>
    <t>1107AK11309</t>
  </si>
  <si>
    <t>Singo Technical Serv</t>
  </si>
  <si>
    <t>78-099</t>
  </si>
  <si>
    <t>1107AK11310</t>
  </si>
  <si>
    <t>D002784NC01</t>
  </si>
  <si>
    <t>1107UE76553</t>
  </si>
  <si>
    <t>E S K Systems Eng</t>
  </si>
  <si>
    <t>5670-01-33</t>
  </si>
  <si>
    <t>1107UE76554</t>
  </si>
  <si>
    <t>D002981BR02</t>
  </si>
  <si>
    <t>1107KU14556</t>
  </si>
  <si>
    <t>Esset Systems</t>
  </si>
  <si>
    <t>9006-J78</t>
  </si>
  <si>
    <t>M005912LQ03</t>
  </si>
  <si>
    <t>1107PM06772</t>
  </si>
  <si>
    <t>Global Network Systems</t>
  </si>
  <si>
    <t>785-01-07-112</t>
  </si>
  <si>
    <t>1107PJ02321</t>
  </si>
  <si>
    <t>Ciper Security LLC</t>
  </si>
  <si>
    <t>M005912LQ02</t>
  </si>
  <si>
    <t>1107PJ02322</t>
  </si>
  <si>
    <t>D002784NC02</t>
  </si>
  <si>
    <t>1107ES86752</t>
  </si>
  <si>
    <t xml:space="preserve">General Computing </t>
  </si>
  <si>
    <t>0701-932-110</t>
  </si>
  <si>
    <t>1107ES86753</t>
  </si>
  <si>
    <t>1107ES86754</t>
  </si>
  <si>
    <t>D002743LB02</t>
  </si>
  <si>
    <t>1107EP20966</t>
  </si>
  <si>
    <t>M L Systems Engineerinig</t>
  </si>
  <si>
    <t>J79086</t>
  </si>
  <si>
    <t>1107EP20967</t>
  </si>
  <si>
    <t>1107RV10886</t>
  </si>
  <si>
    <t xml:space="preserve">Juniper Services </t>
  </si>
  <si>
    <t>1107JS75541</t>
  </si>
  <si>
    <t>1107YZ18897</t>
  </si>
  <si>
    <t>Markus Group Consulting</t>
  </si>
  <si>
    <t>JS-122-03</t>
  </si>
  <si>
    <t>1107RB21987</t>
  </si>
  <si>
    <t>Titan Systems Engineering</t>
  </si>
  <si>
    <t>01-07-118-01</t>
  </si>
  <si>
    <t>1107RB21988</t>
  </si>
  <si>
    <t>1107NE34543</t>
  </si>
  <si>
    <t>Stevens Group Ltd</t>
  </si>
  <si>
    <t>J071223</t>
  </si>
  <si>
    <t>1107NE34544</t>
  </si>
  <si>
    <t>1107EK45213</t>
  </si>
  <si>
    <t>Simple Systems Inc</t>
  </si>
  <si>
    <t>1107UB21196</t>
  </si>
  <si>
    <t>Federal Express</t>
  </si>
  <si>
    <t>1107UB21197</t>
  </si>
  <si>
    <t>1107UB21198</t>
  </si>
  <si>
    <t>1107UB21199</t>
  </si>
  <si>
    <t>1107UB21200</t>
  </si>
  <si>
    <t>1107UB21201</t>
  </si>
  <si>
    <t>1107UB21202</t>
  </si>
  <si>
    <t>1107FM76341</t>
  </si>
  <si>
    <t xml:space="preserve">G T S Corp </t>
  </si>
  <si>
    <t>EG783-21</t>
  </si>
  <si>
    <t>1107FM76342</t>
  </si>
  <si>
    <t>1107DP34283</t>
  </si>
  <si>
    <t>Intimax Technologies</t>
  </si>
  <si>
    <t>01-78944</t>
  </si>
  <si>
    <t>1107TE47683</t>
  </si>
  <si>
    <t>Data Management Systems</t>
  </si>
  <si>
    <t>1107DP76532</t>
  </si>
  <si>
    <t>01-78948</t>
  </si>
  <si>
    <t>D018322HE01</t>
  </si>
  <si>
    <t>1107YH17834</t>
  </si>
  <si>
    <t>JS-127-04</t>
  </si>
  <si>
    <t>1107FG46321</t>
  </si>
  <si>
    <t xml:space="preserve">Myers Demlin </t>
  </si>
  <si>
    <t>89-667S</t>
  </si>
  <si>
    <t>1107FG46322</t>
  </si>
  <si>
    <t>1107RN23887</t>
  </si>
  <si>
    <t>Centric Corp</t>
  </si>
  <si>
    <t>JU543</t>
  </si>
  <si>
    <t>1107LU46533</t>
  </si>
  <si>
    <t>D001196QC02</t>
  </si>
  <si>
    <t>1107TU32876</t>
  </si>
  <si>
    <t>Southern Research Corp</t>
  </si>
  <si>
    <t>786-221</t>
  </si>
  <si>
    <t>1107SV45531</t>
  </si>
  <si>
    <t>786-224</t>
  </si>
  <si>
    <t>1107EW89673</t>
  </si>
  <si>
    <t>Defense Systems USA</t>
  </si>
  <si>
    <t>786-P</t>
  </si>
  <si>
    <t>1107MG48732</t>
  </si>
  <si>
    <t>A L International</t>
  </si>
  <si>
    <t>1107MG48733</t>
  </si>
  <si>
    <t>1107VS78555</t>
  </si>
  <si>
    <t>Questin Johnson</t>
  </si>
  <si>
    <t>P5666</t>
  </si>
  <si>
    <t>1107VS78556</t>
  </si>
  <si>
    <t>1107BH21123</t>
  </si>
  <si>
    <t>Puller Staffing Serv</t>
  </si>
  <si>
    <t>UT9956</t>
  </si>
  <si>
    <t>D008763VM01</t>
  </si>
  <si>
    <t>1107KB38876</t>
  </si>
  <si>
    <t>Data Control Management</t>
  </si>
  <si>
    <t>1107FC30988</t>
  </si>
  <si>
    <t>Oros Systems Engineering</t>
  </si>
  <si>
    <t>PU449-332</t>
  </si>
  <si>
    <t>1107FR96774</t>
  </si>
  <si>
    <t>J M International</t>
  </si>
  <si>
    <t>B73G099</t>
  </si>
  <si>
    <t>1107PL66733</t>
  </si>
  <si>
    <t>Acess Management</t>
  </si>
  <si>
    <t>7665R</t>
  </si>
  <si>
    <t>Count</t>
  </si>
  <si>
    <t>3778 Total</t>
  </si>
  <si>
    <t>J07-DOE-093 Total</t>
  </si>
  <si>
    <t>7665R Total</t>
  </si>
  <si>
    <t>DOEA-088 Total</t>
  </si>
  <si>
    <t>345509 Total</t>
  </si>
  <si>
    <t>J-07776 Total</t>
  </si>
  <si>
    <t>0107-B116 Total</t>
  </si>
  <si>
    <t>JU543 Total</t>
  </si>
  <si>
    <t>780107223 Total</t>
  </si>
  <si>
    <t>75532 Total</t>
  </si>
  <si>
    <t>8996 Total</t>
  </si>
  <si>
    <t>786-P Total</t>
  </si>
  <si>
    <t>5670-01-33 Total</t>
  </si>
  <si>
    <t>9006-J78 Total</t>
  </si>
  <si>
    <t>25687 Total</t>
  </si>
  <si>
    <t>EG783-21 Total</t>
  </si>
  <si>
    <t>0701-932-110 Total</t>
  </si>
  <si>
    <t>785-01-07-112 Total</t>
  </si>
  <si>
    <t>27089 Total</t>
  </si>
  <si>
    <t>27096 Total</t>
  </si>
  <si>
    <t>01-78944 Total</t>
  </si>
  <si>
    <t>01-78948 Total</t>
  </si>
  <si>
    <t>B73G099 Total</t>
  </si>
  <si>
    <t>7534 Total</t>
  </si>
  <si>
    <t>7539 Total</t>
  </si>
  <si>
    <t>7542 Total</t>
  </si>
  <si>
    <t>J79086 Total</t>
  </si>
  <si>
    <t>164558 Total</t>
  </si>
  <si>
    <t>JS-122-03 Total</t>
  </si>
  <si>
    <t>JS-127-04 Total</t>
  </si>
  <si>
    <t>89-667S Total</t>
  </si>
  <si>
    <t>PU449-332 Total</t>
  </si>
  <si>
    <t>UT9956 Total</t>
  </si>
  <si>
    <t>P5666 Total</t>
  </si>
  <si>
    <t>1345 Total</t>
  </si>
  <si>
    <t>78-099 Total</t>
  </si>
  <si>
    <t>L-09-4445 Total</t>
  </si>
  <si>
    <t>L-11-4451 Total</t>
  </si>
  <si>
    <t>786-221 Total</t>
  </si>
  <si>
    <t>786-224 Total</t>
  </si>
  <si>
    <t>J071223 Total</t>
  </si>
  <si>
    <t>01-07-118-01 Total</t>
  </si>
  <si>
    <t>HJ007-115 Total</t>
  </si>
  <si>
    <t>J8890 Total</t>
  </si>
  <si>
    <t>Grand Total</t>
  </si>
  <si>
    <t>Unique Invoices per January 2007 General Ledger for Developmental IT Projects</t>
  </si>
  <si>
    <t>Two Possible Defects for Vendor Invoices</t>
  </si>
  <si>
    <t>Select all invoices per the January 2007 General Ledger Extract</t>
  </si>
  <si>
    <t>Population Source &gt;</t>
  </si>
  <si>
    <t>Project Rosters - Employee Listings</t>
  </si>
  <si>
    <t>Total Defects Found per Tests</t>
  </si>
  <si>
    <t>Sample Results - Labor Costs</t>
  </si>
  <si>
    <t>Total Number of Active Employees assigned to all Developmental IT Projects</t>
  </si>
  <si>
    <t>Determine the Baseline Level of Performance per the Measurement Results:</t>
  </si>
  <si>
    <t>Sample Results - Vendor Invoices</t>
  </si>
  <si>
    <t>Was this invoice posted to PMS on Time?</t>
  </si>
  <si>
    <t>If the invoice was posted, is the amount accurate within 1%?</t>
  </si>
  <si>
    <t>Yes</t>
  </si>
  <si>
    <t>Number of Invoices Examined &amp; Compared to PMS</t>
  </si>
  <si>
    <t>No</t>
  </si>
  <si>
    <t>Amount of Distortion to PMS Actual Costs</t>
  </si>
  <si>
    <t>% of Total Cost that did not get posted in PMS</t>
  </si>
  <si>
    <t>Unable to Test</t>
  </si>
  <si>
    <t>Timesheet was not entered into PMS during live pay period</t>
  </si>
  <si>
    <t>Timesheet did not account for all hours during the two week period</t>
  </si>
  <si>
    <t>Base Rate of Pay applied to Timesheet was not valid within 1%</t>
  </si>
  <si>
    <t>Fringe Benefit Rate applied to Timesheet was not valid within 1%</t>
  </si>
  <si>
    <t>Total Defects Found</t>
  </si>
  <si>
    <t>Timesheet was entered with an invalid charge code</t>
  </si>
  <si>
    <t>Number of Defects per Timesheet</t>
  </si>
  <si>
    <t>1. Compile all project rosters and list all employees in alpabetical order.</t>
  </si>
  <si>
    <t xml:space="preserve">Total Opportunities for Defects </t>
  </si>
  <si>
    <t>Total Opportunities for Defects</t>
  </si>
  <si>
    <t>Summarize Steps for Sampling Timesheets:</t>
  </si>
  <si>
    <t>Summarize the Results of the Sample:</t>
  </si>
  <si>
    <t>What to Sample&gt;</t>
  </si>
  <si>
    <t>Where to Sample &gt;</t>
  </si>
  <si>
    <t>Employee Timesheet for selected employee</t>
  </si>
  <si>
    <t>Invoices posted in January 2007</t>
  </si>
  <si>
    <t>Base Rate of Pay for the selected employee</t>
  </si>
  <si>
    <t>Rate Table in the Project Management System</t>
  </si>
  <si>
    <t>Electronic Timesheet in the Project Management System</t>
  </si>
  <si>
    <t>Invoice Numbers and Amounts per the General Ledger</t>
  </si>
  <si>
    <t>Within 30 days of the effective date for base rates provided by the System Administrators</t>
  </si>
  <si>
    <t>Immediately after the closing date for a two week payroll period applicable to PMS</t>
  </si>
  <si>
    <t>During the four month period January through April 2007 within PMS for expense entries</t>
  </si>
  <si>
    <t>Calculate DPMO</t>
  </si>
  <si>
    <t>What is the current baseline Sigma Level?</t>
  </si>
  <si>
    <t>Defects</t>
  </si>
  <si>
    <t>Defects per</t>
  </si>
  <si>
    <t>Million (DPMO)</t>
  </si>
  <si>
    <t>Sigma</t>
  </si>
  <si>
    <t>Level</t>
  </si>
  <si>
    <t>2. Calculate a population size for the sample:</t>
  </si>
  <si>
    <t>Total Number of Employees in Population</t>
  </si>
  <si>
    <t>Number of Timesheet Processing Cycles in 2007</t>
  </si>
  <si>
    <t>Total Population of Timesheets in 2007</t>
  </si>
  <si>
    <t>Opportunities</t>
  </si>
  <si>
    <t>DPMO</t>
  </si>
  <si>
    <t>Sigma Level</t>
  </si>
  <si>
    <t>Six Sigma Calculator</t>
  </si>
  <si>
    <t>The calculation of a Sigma level, is based on the number of defects per million opportunities (DPMO).</t>
  </si>
  <si>
    <t>In order to calculate the DPMO, three distinct pieces of information are required:</t>
  </si>
  <si>
    <t>a) the number of units produced</t>
  </si>
  <si>
    <t>b) the number of defect opportunities per unit</t>
  </si>
  <si>
    <t>c) the number of defects</t>
  </si>
  <si>
    <t>The actual formula is:</t>
  </si>
  <si>
    <t xml:space="preserve">DPMO = </t>
  </si>
  <si>
    <t>(Number of Defects X 1,000,000)</t>
  </si>
  <si>
    <t>((Number of Defect Opportunities/Unit) x Number of Units)</t>
  </si>
  <si>
    <t>Example:</t>
  </si>
  <si>
    <t>A manufacturer of computer hard drives wants to measure their Six Sigma level.</t>
  </si>
  <si>
    <t>Over a given period of time, the manufacturer creates 83,934 hard drives.</t>
  </si>
  <si>
    <t>The manufacturer performs 8 individual checks to test quality of the drives.</t>
  </si>
  <si>
    <t>During testing 3,432 are rejected.</t>
  </si>
  <si>
    <t>Defect Opportunities per unit</t>
  </si>
  <si>
    <t>Six Sigma Table:</t>
  </si>
  <si>
    <t>Source for this calculator:</t>
  </si>
  <si>
    <t xml:space="preserve">http://home.xtra.co.nz/hosts/smtconz/Quality/Simple%20Six%20Sigma%20Calculator.xls </t>
  </si>
  <si>
    <t>Enter values in Gray cells only</t>
  </si>
  <si>
    <t>A. All values required to calculate Sigma level</t>
  </si>
  <si>
    <t>Defects:</t>
  </si>
  <si>
    <t>DPMO:</t>
  </si>
  <si>
    <t>Units:</t>
  </si>
  <si>
    <t>Sigma Level:</t>
  </si>
  <si>
    <t>Opportunities per Unit:</t>
  </si>
  <si>
    <t>B. Sigma calculated based on defects and number of opportunities</t>
  </si>
  <si>
    <t>Number of Opportunities:</t>
  </si>
  <si>
    <t>C. Enter only the known Defects Per Million Opportunities</t>
  </si>
  <si>
    <t>Enter DPMO</t>
  </si>
  <si>
    <t>Six Sigma Calculator:</t>
  </si>
  <si>
    <t>Sample Size Calculator used &gt;</t>
  </si>
  <si>
    <t>http://www.surveyguy.com/SGcalc.htm</t>
  </si>
  <si>
    <t>3. Calculate a sample size given a margin of error of 5% and a population of 323 employees:</t>
  </si>
  <si>
    <t>Sample Size Required is</t>
  </si>
  <si>
    <t>Five Possible Defects for Employee Timesheets</t>
  </si>
  <si>
    <t>4. Select the sample of employees for conducting the measurement tests of timesheets (E.1, E.2, E.3, E.4.i &amp; E.4.ii)</t>
  </si>
  <si>
    <t>5. Select the two week pay period for timesheet testing:</t>
  </si>
  <si>
    <t>6. Use Check Sheets to take the sample and capture the sample data.</t>
  </si>
  <si>
    <t>Overall DPMO</t>
  </si>
  <si>
    <t>Use the Sigma Calculator to</t>
  </si>
  <si>
    <t>calculate the values below:</t>
  </si>
  <si>
    <t>Unable to Test: Vendor invoice was never posted to the Project</t>
  </si>
  <si>
    <t>Management System.</t>
  </si>
  <si>
    <t xml:space="preserve">Quantify the $ </t>
  </si>
  <si>
    <t>Impact of the Defects</t>
  </si>
  <si>
    <t>Monthly $</t>
  </si>
  <si>
    <t>Impact</t>
  </si>
  <si>
    <t>(Two Week Period)</t>
  </si>
  <si>
    <t>(Four Week)</t>
  </si>
  <si>
    <t xml:space="preserve">Summarize Test Results </t>
  </si>
  <si>
    <t>Overall Monetary Impact of Defects for One Month:</t>
  </si>
  <si>
    <t>Type of Defect or Error</t>
  </si>
  <si>
    <t>Estimated $</t>
  </si>
  <si>
    <t>Impact of Defect</t>
  </si>
  <si>
    <t>Vendor Invoice Not Posted to PMS</t>
  </si>
  <si>
    <t>PMS: Project Management System</t>
  </si>
  <si>
    <t>Vendor Invoice Amount not Correct in PMS</t>
  </si>
  <si>
    <t>Timesheet not entered into PMS</t>
  </si>
  <si>
    <t>Timesheet hours are not correct</t>
  </si>
  <si>
    <t>Timesheet activity codes are not correct</t>
  </si>
  <si>
    <t>Fringe Benefit Rate is off by more than 1%</t>
  </si>
  <si>
    <t>Base Pay Rate is off by more than 1%</t>
  </si>
  <si>
    <t>Total $ Amount of Defects</t>
  </si>
  <si>
    <t>% of</t>
  </si>
  <si>
    <t>Total</t>
  </si>
  <si>
    <t>&lt; Critical Defect No. 1</t>
  </si>
  <si>
    <t>&lt; Critical Defect No. 2</t>
  </si>
  <si>
    <t>If invoice amount is not accurate, what is the amount of the error?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</si>
</sst>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"/>
    <numFmt numFmtId="167" formatCode="_(* #,##0_);_(* \(#,##0\);_(* &quot;-&quot;??_);_(@_)"/>
    <numFmt numFmtId="168" formatCode="#,##0_ ;\-#,##0\ 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u val="single"/>
      <sz val="10"/>
      <name val="Arial"/>
      <family val="0"/>
    </font>
    <font>
      <b/>
      <i/>
      <sz val="9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b/>
      <sz val="11"/>
      <color indexed="38"/>
      <name val="Arial"/>
      <family val="2"/>
    </font>
    <font>
      <b/>
      <sz val="10"/>
      <color indexed="48"/>
      <name val="Arial"/>
      <family val="2"/>
    </font>
    <font>
      <sz val="8"/>
      <name val="Verdana"/>
      <family val="2"/>
    </font>
    <font>
      <b/>
      <sz val="12"/>
      <color indexed="6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32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 style="double">
        <color indexed="32"/>
      </right>
      <top style="double">
        <color indexed="3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 style="double">
        <color indexed="32"/>
      </right>
      <top>
        <color indexed="63"/>
      </top>
      <bottom style="double">
        <color indexed="3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66" fontId="1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1" xfId="0" applyFont="1" applyBorder="1" applyAlignment="1">
      <alignment vertical="top" wrapText="1"/>
    </xf>
    <xf numFmtId="3" fontId="13" fillId="0" borderId="16" xfId="0" applyNumberFormat="1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3" fontId="13" fillId="0" borderId="15" xfId="0" applyNumberFormat="1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14" fillId="5" borderId="0" xfId="0" applyFont="1" applyFill="1" applyAlignment="1">
      <alignment/>
    </xf>
    <xf numFmtId="0" fontId="0" fillId="5" borderId="0" xfId="0" applyFill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167" fontId="0" fillId="4" borderId="22" xfId="15" applyNumberFormat="1" applyFont="1" applyFill="1" applyBorder="1" applyAlignment="1">
      <alignment/>
    </xf>
    <xf numFmtId="0" fontId="0" fillId="0" borderId="23" xfId="0" applyBorder="1" applyAlignment="1">
      <alignment/>
    </xf>
    <xf numFmtId="168" fontId="0" fillId="5" borderId="24" xfId="15" applyNumberFormat="1" applyFill="1" applyBorder="1" applyAlignment="1" applyProtection="1">
      <alignment horizontal="center"/>
      <protection hidden="1"/>
    </xf>
    <xf numFmtId="0" fontId="0" fillId="0" borderId="25" xfId="0" applyBorder="1" applyAlignment="1">
      <alignment/>
    </xf>
    <xf numFmtId="167" fontId="0" fillId="4" borderId="26" xfId="15" applyNumberFormat="1" applyFont="1" applyFill="1" applyBorder="1" applyAlignment="1">
      <alignment/>
    </xf>
    <xf numFmtId="0" fontId="10" fillId="0" borderId="27" xfId="0" applyFont="1" applyBorder="1" applyAlignment="1">
      <alignment/>
    </xf>
    <xf numFmtId="2" fontId="16" fillId="0" borderId="23" xfId="0" applyNumberFormat="1" applyFont="1" applyBorder="1" applyAlignment="1">
      <alignment horizontal="center"/>
    </xf>
    <xf numFmtId="0" fontId="0" fillId="5" borderId="28" xfId="0" applyFill="1" applyBorder="1" applyAlignment="1">
      <alignment/>
    </xf>
    <xf numFmtId="167" fontId="0" fillId="4" borderId="29" xfId="15" applyNumberFormat="1" applyFont="1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1" fontId="0" fillId="5" borderId="24" xfId="15" applyNumberFormat="1" applyFill="1" applyBorder="1" applyAlignment="1" applyProtection="1">
      <alignment horizontal="center"/>
      <protection hidden="1" locked="0"/>
    </xf>
    <xf numFmtId="0" fontId="0" fillId="0" borderId="28" xfId="0" applyBorder="1" applyAlignment="1">
      <alignment/>
    </xf>
    <xf numFmtId="2" fontId="16" fillId="0" borderId="23" xfId="0" applyNumberFormat="1" applyFont="1" applyBorder="1" applyAlignment="1" applyProtection="1">
      <alignment horizontal="center"/>
      <protection hidden="1"/>
    </xf>
    <xf numFmtId="0" fontId="0" fillId="0" borderId="30" xfId="0" applyBorder="1" applyAlignment="1">
      <alignment/>
    </xf>
    <xf numFmtId="167" fontId="0" fillId="4" borderId="31" xfId="15" applyNumberFormat="1" applyFont="1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" fillId="0" borderId="0" xfId="20" applyBorder="1" applyAlignment="1">
      <alignment wrapText="1"/>
    </xf>
    <xf numFmtId="14" fontId="0" fillId="0" borderId="1" xfId="0" applyNumberFormat="1" applyBorder="1" applyAlignment="1">
      <alignment/>
    </xf>
    <xf numFmtId="2" fontId="1" fillId="0" borderId="0" xfId="0" applyNumberFormat="1" applyFont="1" applyAlignment="1">
      <alignment/>
    </xf>
    <xf numFmtId="0" fontId="17" fillId="0" borderId="0" xfId="0" applyFont="1" applyAlignment="1">
      <alignment/>
    </xf>
    <xf numFmtId="4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32" xfId="20" applyBorder="1" applyAlignment="1">
      <alignment wrapText="1"/>
    </xf>
    <xf numFmtId="0" fontId="4" fillId="0" borderId="33" xfId="20" applyBorder="1" applyAlignment="1">
      <alignment wrapText="1"/>
    </xf>
    <xf numFmtId="0" fontId="4" fillId="0" borderId="16" xfId="20" applyBorder="1" applyAlignment="1">
      <alignment wrapText="1"/>
    </xf>
    <xf numFmtId="0" fontId="8" fillId="6" borderId="34" xfId="0" applyFont="1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4" fillId="0" borderId="0" xfId="20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Pareto Chart of $ Impact of Defects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'Summarize Results'!$B$8</c:f>
              <c:strCache>
                <c:ptCount val="1"/>
                <c:pt idx="0">
                  <c:v>Vendor Invoice Not Posted to PMS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'Summarize Results'!$C$8</c:f>
              <c:numCache/>
            </c:numRef>
          </c:val>
        </c:ser>
        <c:ser>
          <c:idx val="1"/>
          <c:order val="1"/>
          <c:tx>
            <c:strRef>
              <c:f>'Summarize Results'!$B$10</c:f>
              <c:strCache>
                <c:ptCount val="1"/>
                <c:pt idx="0">
                  <c:v>Vendor Invoice Amount not Correct in PMS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'Summarize Results'!$C$10</c:f>
              <c:numCache/>
            </c:numRef>
          </c:val>
        </c:ser>
        <c:ser>
          <c:idx val="2"/>
          <c:order val="2"/>
          <c:tx>
            <c:strRef>
              <c:f>'Summarize Results'!$B$9</c:f>
              <c:strCache>
                <c:ptCount val="1"/>
                <c:pt idx="0">
                  <c:v>Timesheet not entered into PMS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'Summarize Results'!$C$9</c:f>
              <c:numCache/>
            </c:numRef>
          </c:val>
        </c:ser>
        <c:ser>
          <c:idx val="3"/>
          <c:order val="3"/>
          <c:tx>
            <c:strRef>
              <c:f>'Summarize Results'!$B$11</c:f>
              <c:strCache>
                <c:ptCount val="1"/>
                <c:pt idx="0">
                  <c:v>Fringe Benefit Rate is off by more than 1%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'Summarize Results'!$C$11</c:f>
              <c:numCache/>
            </c:numRef>
          </c:val>
        </c:ser>
        <c:ser>
          <c:idx val="4"/>
          <c:order val="4"/>
          <c:tx>
            <c:strRef>
              <c:f>'Summarize Results'!$B$12</c:f>
              <c:strCache>
                <c:ptCount val="1"/>
                <c:pt idx="0">
                  <c:v>Base Pay Rate is off by more than 1%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'Summarize Results'!$C$12</c:f>
              <c:numCache/>
            </c:numRef>
          </c:val>
        </c:ser>
        <c:ser>
          <c:idx val="5"/>
          <c:order val="5"/>
          <c:tx>
            <c:strRef>
              <c:f>'Summarize Results'!$B$13</c:f>
              <c:strCache>
                <c:ptCount val="1"/>
                <c:pt idx="0">
                  <c:v>Timesheet activity codes are not correct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'Summarize Results'!$C$13</c:f>
              <c:numCache/>
            </c:numRef>
          </c:val>
        </c:ser>
        <c:ser>
          <c:idx val="6"/>
          <c:order val="6"/>
          <c:tx>
            <c:strRef>
              <c:f>'Summarize Results'!$B$14</c:f>
              <c:strCache>
                <c:ptCount val="1"/>
                <c:pt idx="0">
                  <c:v>Timesheet hours are not correct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'Summarize Results'!$C$14</c:f>
              <c:numCache/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Types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Impact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57150</xdr:rowOff>
    </xdr:from>
    <xdr:to>
      <xdr:col>8</xdr:col>
      <xdr:colOff>400050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819400" y="19431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28575</xdr:rowOff>
    </xdr:from>
    <xdr:to>
      <xdr:col>7</xdr:col>
      <xdr:colOff>561975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6675" y="2914650"/>
        <a:ext cx="72961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veyguy.com/SGcalc.ht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ome.xtra.co.nz/hosts/smtconz/Quality/Simple%20Six%20Sigma%20Calculator.xls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1" sqref="B1"/>
    </sheetView>
  </sheetViews>
  <sheetFormatPr defaultColWidth="9.140625" defaultRowHeight="12.75"/>
  <cols>
    <col min="1" max="1" width="27.28125" style="0" customWidth="1"/>
    <col min="2" max="8" width="20.7109375" style="0" customWidth="1"/>
    <col min="9" max="11" width="9.7109375" style="0" customWidth="1"/>
  </cols>
  <sheetData>
    <row r="1" spans="1:8" ht="18">
      <c r="A1" s="2"/>
      <c r="B1" s="2"/>
      <c r="C1" s="3" t="s">
        <v>7</v>
      </c>
      <c r="D1" s="2"/>
      <c r="E1" s="2"/>
      <c r="F1" s="2"/>
      <c r="G1" s="2"/>
      <c r="H1" s="2"/>
    </row>
    <row r="2" spans="1:8" ht="18">
      <c r="A2" s="2"/>
      <c r="B2" s="2"/>
      <c r="C2" s="3" t="s">
        <v>0</v>
      </c>
      <c r="D2" s="2"/>
      <c r="E2" s="2"/>
      <c r="F2" s="2"/>
      <c r="G2" s="2"/>
      <c r="H2" s="2"/>
    </row>
    <row r="3" spans="1:7" ht="12.75" customHeight="1">
      <c r="A3" s="84" t="s">
        <v>1</v>
      </c>
      <c r="B3" s="84"/>
      <c r="C3" s="4"/>
      <c r="D3" s="5"/>
      <c r="E3" s="5"/>
      <c r="F3" s="5"/>
      <c r="G3" s="5"/>
    </row>
    <row r="4" ht="12.75">
      <c r="A4" s="1" t="s">
        <v>8</v>
      </c>
    </row>
    <row r="5" spans="1:8" ht="12.75">
      <c r="A5" t="s">
        <v>1</v>
      </c>
      <c r="B5" s="85" t="s">
        <v>329</v>
      </c>
      <c r="C5" s="86"/>
      <c r="D5" s="86"/>
      <c r="E5" s="86"/>
      <c r="F5" s="87"/>
      <c r="G5" s="85" t="s">
        <v>240</v>
      </c>
      <c r="H5" s="87"/>
    </row>
    <row r="6" spans="1:8" ht="12.75">
      <c r="A6" s="6" t="s">
        <v>3</v>
      </c>
      <c r="B6" s="8" t="s">
        <v>9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</row>
    <row r="7" spans="1:8" ht="63.75">
      <c r="A7" s="6" t="s">
        <v>2</v>
      </c>
      <c r="B7" s="7" t="s">
        <v>10</v>
      </c>
      <c r="C7" s="7" t="s">
        <v>12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</row>
    <row r="8" spans="1:8" ht="78.75" customHeight="1">
      <c r="A8" s="6" t="s">
        <v>27</v>
      </c>
      <c r="B8" s="7" t="s">
        <v>24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25</v>
      </c>
      <c r="H8" s="7" t="s">
        <v>25</v>
      </c>
    </row>
    <row r="9" spans="1:8" ht="51">
      <c r="A9" s="6" t="s">
        <v>4</v>
      </c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241</v>
      </c>
      <c r="H9" s="7" t="s">
        <v>241</v>
      </c>
    </row>
    <row r="10" spans="1:8" ht="63.75">
      <c r="A10" s="6" t="s">
        <v>5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</row>
    <row r="11" spans="1:8" ht="76.5">
      <c r="A11" s="6" t="s">
        <v>242</v>
      </c>
      <c r="B11" s="7" t="s">
        <v>243</v>
      </c>
      <c r="C11" s="7" t="s">
        <v>243</v>
      </c>
      <c r="D11" s="7" t="s">
        <v>243</v>
      </c>
      <c r="E11" s="7" t="s">
        <v>243</v>
      </c>
      <c r="F11" s="7" t="s">
        <v>243</v>
      </c>
      <c r="G11" s="7" t="s">
        <v>25</v>
      </c>
      <c r="H11" s="7" t="s">
        <v>25</v>
      </c>
    </row>
    <row r="12" spans="1:8" ht="25.5">
      <c r="A12" s="6" t="s">
        <v>269</v>
      </c>
      <c r="B12" s="7" t="s">
        <v>273</v>
      </c>
      <c r="C12" s="7" t="s">
        <v>273</v>
      </c>
      <c r="D12" s="7" t="s">
        <v>271</v>
      </c>
      <c r="E12" s="7" t="s">
        <v>271</v>
      </c>
      <c r="F12" s="7" t="s">
        <v>271</v>
      </c>
      <c r="G12" s="7" t="s">
        <v>272</v>
      </c>
      <c r="H12" s="7" t="s">
        <v>272</v>
      </c>
    </row>
    <row r="13" spans="1:8" ht="51">
      <c r="A13" s="6" t="s">
        <v>6</v>
      </c>
      <c r="B13" s="7" t="s">
        <v>277</v>
      </c>
      <c r="C13" s="7" t="s">
        <v>277</v>
      </c>
      <c r="D13" s="7" t="s">
        <v>278</v>
      </c>
      <c r="E13" s="7" t="s">
        <v>278</v>
      </c>
      <c r="F13" s="7" t="s">
        <v>278</v>
      </c>
      <c r="G13" s="7" t="s">
        <v>279</v>
      </c>
      <c r="H13" s="7" t="s">
        <v>279</v>
      </c>
    </row>
    <row r="14" spans="1:8" ht="38.25">
      <c r="A14" s="6" t="s">
        <v>270</v>
      </c>
      <c r="B14" s="7" t="s">
        <v>274</v>
      </c>
      <c r="C14" s="7" t="s">
        <v>274</v>
      </c>
      <c r="D14" s="7" t="s">
        <v>275</v>
      </c>
      <c r="E14" s="7" t="s">
        <v>275</v>
      </c>
      <c r="F14" s="7" t="s">
        <v>275</v>
      </c>
      <c r="G14" s="7" t="s">
        <v>276</v>
      </c>
      <c r="H14" s="7" t="s">
        <v>276</v>
      </c>
    </row>
    <row r="15" spans="1:8" ht="12.75">
      <c r="A15" s="6" t="s">
        <v>1</v>
      </c>
      <c r="B15" s="9"/>
      <c r="C15" s="9"/>
      <c r="D15" s="9"/>
      <c r="E15" s="9"/>
      <c r="F15" s="9"/>
      <c r="G15" s="9"/>
      <c r="H15" s="9"/>
    </row>
    <row r="16" spans="1:8" ht="12.75">
      <c r="A16" s="6" t="s">
        <v>1</v>
      </c>
      <c r="B16" s="9"/>
      <c r="C16" s="9"/>
      <c r="D16" s="9"/>
      <c r="E16" s="9"/>
      <c r="F16" s="9"/>
      <c r="G16" s="9"/>
      <c r="H16" s="9"/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</sheetData>
  <mergeCells count="3">
    <mergeCell ref="A3:B3"/>
    <mergeCell ref="B5:F5"/>
    <mergeCell ref="G5:H5"/>
  </mergeCells>
  <printOptions/>
  <pageMargins left="0.75" right="0.75" top="1" bottom="1" header="0.5" footer="0.5"/>
  <pageSetup horizontalDpi="600" verticalDpi="600" orientation="landscape" paperSize="5" scale="90" r:id="rId1"/>
  <headerFooter alignWithMargins="0">
    <oddFooter>&amp;LCost Data Integrity Project&amp;R&amp;P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C4">
      <selection activeCell="M22" sqref="M22"/>
    </sheetView>
  </sheetViews>
  <sheetFormatPr defaultColWidth="9.140625" defaultRowHeight="12.75"/>
  <cols>
    <col min="6" max="6" width="12.28125" style="0" customWidth="1"/>
    <col min="7" max="7" width="13.28125" style="0" customWidth="1"/>
    <col min="8" max="8" width="13.7109375" style="0" customWidth="1"/>
    <col min="9" max="9" width="14.140625" style="0" customWidth="1"/>
    <col min="10" max="10" width="14.57421875" style="0" customWidth="1"/>
    <col min="11" max="11" width="19.57421875" style="0" customWidth="1"/>
    <col min="12" max="12" width="15.28125" style="0" customWidth="1"/>
  </cols>
  <sheetData>
    <row r="1" spans="1:8" ht="18">
      <c r="A1" s="2"/>
      <c r="B1" s="2"/>
      <c r="C1" s="3" t="s">
        <v>245</v>
      </c>
      <c r="D1" s="2"/>
      <c r="E1" s="2"/>
      <c r="F1" s="2"/>
      <c r="G1" s="2"/>
      <c r="H1" s="2"/>
    </row>
    <row r="2" spans="1:8" ht="18">
      <c r="A2" s="2"/>
      <c r="B2" s="2"/>
      <c r="C2" s="3" t="s">
        <v>0</v>
      </c>
      <c r="D2" s="2"/>
      <c r="E2" s="2"/>
      <c r="F2" s="2"/>
      <c r="G2" s="2"/>
      <c r="H2" s="2"/>
    </row>
    <row r="4" ht="12.75">
      <c r="A4" s="17" t="s">
        <v>267</v>
      </c>
    </row>
    <row r="5" ht="12.75">
      <c r="A5" s="20"/>
    </row>
    <row r="6" ht="12.75">
      <c r="A6" s="20" t="s">
        <v>264</v>
      </c>
    </row>
    <row r="7" ht="12.75">
      <c r="A7" s="20" t="s">
        <v>287</v>
      </c>
    </row>
    <row r="8" spans="1:7" ht="12.75">
      <c r="A8" s="20"/>
      <c r="B8" t="s">
        <v>288</v>
      </c>
      <c r="G8">
        <v>323</v>
      </c>
    </row>
    <row r="9" spans="1:7" ht="12.75">
      <c r="A9" s="20"/>
      <c r="B9" t="s">
        <v>289</v>
      </c>
      <c r="G9">
        <v>24</v>
      </c>
    </row>
    <row r="10" spans="1:7" ht="12.75">
      <c r="A10" s="20"/>
      <c r="B10" t="s">
        <v>290</v>
      </c>
      <c r="G10" s="23">
        <f>G8*G9</f>
        <v>7752</v>
      </c>
    </row>
    <row r="11" spans="1:7" ht="12.75">
      <c r="A11" s="20" t="s">
        <v>327</v>
      </c>
      <c r="G11" s="23"/>
    </row>
    <row r="12" spans="1:9" ht="12.75">
      <c r="A12" s="20"/>
      <c r="B12" t="s">
        <v>325</v>
      </c>
      <c r="E12" s="88" t="s">
        <v>326</v>
      </c>
      <c r="F12" s="89"/>
      <c r="G12" s="89"/>
      <c r="H12" s="89"/>
      <c r="I12" s="90"/>
    </row>
    <row r="13" spans="1:9" ht="12.75">
      <c r="A13" s="20"/>
      <c r="B13" t="s">
        <v>328</v>
      </c>
      <c r="E13" s="15">
        <v>176</v>
      </c>
      <c r="F13" s="76"/>
      <c r="G13" s="76"/>
      <c r="H13" s="76"/>
      <c r="I13" s="76"/>
    </row>
    <row r="14" ht="12.75">
      <c r="A14" s="20" t="s">
        <v>330</v>
      </c>
    </row>
    <row r="15" spans="1:7" ht="12.75">
      <c r="A15" s="20" t="s">
        <v>331</v>
      </c>
      <c r="G15" s="77">
        <v>39381</v>
      </c>
    </row>
    <row r="16" spans="1:7" ht="12.75">
      <c r="A16" s="20" t="s">
        <v>332</v>
      </c>
      <c r="G16" s="36"/>
    </row>
    <row r="17" ht="12.75">
      <c r="A17" s="20"/>
    </row>
    <row r="18" ht="12.75">
      <c r="A18" s="17" t="s">
        <v>247</v>
      </c>
    </row>
    <row r="19" spans="1:8" ht="12.75">
      <c r="A19" s="1" t="s">
        <v>246</v>
      </c>
      <c r="H19" s="15">
        <v>323</v>
      </c>
    </row>
    <row r="20" spans="1:8" ht="12.75">
      <c r="A20" s="1" t="s">
        <v>263</v>
      </c>
      <c r="H20" s="1">
        <v>5</v>
      </c>
    </row>
    <row r="21" spans="1:12" ht="12.75">
      <c r="A21" s="1" t="s">
        <v>265</v>
      </c>
      <c r="H21" s="16">
        <f>H19*H20</f>
        <v>1615</v>
      </c>
      <c r="I21" s="79" t="s">
        <v>334</v>
      </c>
      <c r="K21" s="24" t="s">
        <v>338</v>
      </c>
      <c r="L21" s="24" t="s">
        <v>340</v>
      </c>
    </row>
    <row r="22" spans="1:12" ht="12.75">
      <c r="A22" s="1" t="s">
        <v>1</v>
      </c>
      <c r="H22" s="16" t="s">
        <v>1</v>
      </c>
      <c r="I22" s="79" t="s">
        <v>335</v>
      </c>
      <c r="K22" s="24" t="s">
        <v>339</v>
      </c>
      <c r="L22" s="24" t="s">
        <v>341</v>
      </c>
    </row>
    <row r="23" spans="1:12" ht="12.75">
      <c r="A23" s="21" t="s">
        <v>1</v>
      </c>
      <c r="H23" s="16" t="s">
        <v>1</v>
      </c>
      <c r="I23" s="10" t="s">
        <v>283</v>
      </c>
      <c r="J23" s="10" t="s">
        <v>285</v>
      </c>
      <c r="K23" s="24" t="s">
        <v>342</v>
      </c>
      <c r="L23" s="24" t="s">
        <v>343</v>
      </c>
    </row>
    <row r="24" spans="1:10" ht="12.75">
      <c r="A24" s="22" t="s">
        <v>268</v>
      </c>
      <c r="H24" s="10" t="s">
        <v>282</v>
      </c>
      <c r="I24" s="10" t="s">
        <v>284</v>
      </c>
      <c r="J24" s="10" t="s">
        <v>286</v>
      </c>
    </row>
    <row r="25" spans="2:12" ht="12.75">
      <c r="B25" t="s">
        <v>257</v>
      </c>
      <c r="H25" s="1">
        <v>41</v>
      </c>
      <c r="I25" s="16">
        <v>126935</v>
      </c>
      <c r="J25" s="78">
        <v>2.64</v>
      </c>
      <c r="K25" s="80">
        <v>148000</v>
      </c>
      <c r="L25" s="80">
        <f>K25*2</f>
        <v>296000</v>
      </c>
    </row>
    <row r="26" spans="2:12" ht="12.75">
      <c r="B26" t="s">
        <v>258</v>
      </c>
      <c r="H26" s="1">
        <v>11</v>
      </c>
      <c r="I26" s="16">
        <v>34056</v>
      </c>
      <c r="J26" s="78">
        <v>3.32</v>
      </c>
      <c r="K26" s="80">
        <v>4800</v>
      </c>
      <c r="L26" s="80">
        <f>K26*2</f>
        <v>9600</v>
      </c>
    </row>
    <row r="27" spans="2:12" ht="12.75">
      <c r="B27" t="s">
        <v>262</v>
      </c>
      <c r="H27" s="1">
        <v>17</v>
      </c>
      <c r="I27" s="16">
        <v>52632</v>
      </c>
      <c r="J27" s="78">
        <v>3.12</v>
      </c>
      <c r="K27" s="80">
        <v>6200</v>
      </c>
      <c r="L27" s="80">
        <f>K27*2</f>
        <v>12400</v>
      </c>
    </row>
    <row r="28" spans="2:12" ht="12.75">
      <c r="B28" t="s">
        <v>259</v>
      </c>
      <c r="H28" s="1">
        <v>64</v>
      </c>
      <c r="I28" s="16">
        <v>198142</v>
      </c>
      <c r="J28" s="78">
        <v>2.35</v>
      </c>
      <c r="K28" s="80">
        <v>16500</v>
      </c>
      <c r="L28" s="80">
        <f>K28*2</f>
        <v>33000</v>
      </c>
    </row>
    <row r="29" spans="2:12" ht="12.75">
      <c r="B29" t="s">
        <v>260</v>
      </c>
      <c r="H29" s="1">
        <v>77</v>
      </c>
      <c r="I29" s="16">
        <v>238390</v>
      </c>
      <c r="J29" s="78">
        <v>2.21</v>
      </c>
      <c r="K29" s="80">
        <v>18100</v>
      </c>
      <c r="L29" s="80">
        <f>K29*2</f>
        <v>36200</v>
      </c>
    </row>
    <row r="30" spans="6:10" ht="12.75">
      <c r="F30" s="1" t="s">
        <v>261</v>
      </c>
      <c r="G30" s="1"/>
      <c r="H30" s="1">
        <f>SUM(H25:H29)</f>
        <v>210</v>
      </c>
      <c r="I30" s="16"/>
      <c r="J30" s="78"/>
    </row>
    <row r="31" spans="6:8" ht="12.75">
      <c r="F31" s="1" t="s">
        <v>333</v>
      </c>
      <c r="H31" s="16">
        <v>130031</v>
      </c>
    </row>
    <row r="32" spans="6:8" ht="12.75">
      <c r="F32" s="1" t="s">
        <v>293</v>
      </c>
      <c r="H32" s="1">
        <v>2.63</v>
      </c>
    </row>
  </sheetData>
  <mergeCells count="1">
    <mergeCell ref="E12:I12"/>
  </mergeCells>
  <hyperlinks>
    <hyperlink ref="E12:I12" r:id="rId1" display="http://www.surveyguy.com/SGcalc.htm"/>
  </hyperlinks>
  <printOptions/>
  <pageMargins left="0.75" right="0.75" top="1" bottom="1" header="0.5" footer="0.5"/>
  <pageSetup horizontalDpi="300" verticalDpi="300" orientation="landscape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2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3.28125" style="0" bestFit="1" customWidth="1"/>
    <col min="2" max="2" width="10.140625" style="0" bestFit="1" customWidth="1"/>
    <col min="3" max="3" width="13.28125" style="0" bestFit="1" customWidth="1"/>
    <col min="4" max="4" width="11.00390625" style="0" bestFit="1" customWidth="1"/>
    <col min="5" max="5" width="25.57421875" style="0" bestFit="1" customWidth="1"/>
    <col min="6" max="6" width="15.421875" style="0" bestFit="1" customWidth="1"/>
    <col min="7" max="7" width="12.28125" style="0" customWidth="1"/>
    <col min="8" max="8" width="14.8515625" style="0" customWidth="1"/>
    <col min="10" max="11" width="21.421875" style="0" customWidth="1"/>
    <col min="12" max="12" width="23.140625" style="0" customWidth="1"/>
  </cols>
  <sheetData>
    <row r="1" spans="1:12" ht="18">
      <c r="A1" s="2"/>
      <c r="B1" s="2"/>
      <c r="C1" s="3" t="s">
        <v>248</v>
      </c>
      <c r="D1" s="2"/>
      <c r="E1" s="2"/>
      <c r="F1" s="2"/>
      <c r="G1" s="2"/>
      <c r="H1" s="2"/>
      <c r="I1" s="2"/>
      <c r="J1" s="91" t="s">
        <v>249</v>
      </c>
      <c r="K1" s="91" t="s">
        <v>250</v>
      </c>
      <c r="L1" s="91" t="s">
        <v>362</v>
      </c>
    </row>
    <row r="2" spans="1:12" ht="18">
      <c r="A2" s="2"/>
      <c r="B2" s="2"/>
      <c r="C2" s="3" t="s">
        <v>0</v>
      </c>
      <c r="D2" s="2"/>
      <c r="E2" s="2"/>
      <c r="F2" s="2"/>
      <c r="G2" s="2"/>
      <c r="H2" s="2"/>
      <c r="I2" s="2"/>
      <c r="J2" s="92"/>
      <c r="K2" s="92"/>
      <c r="L2" s="92"/>
    </row>
    <row r="4" ht="12.75">
      <c r="C4" s="1" t="s">
        <v>239</v>
      </c>
    </row>
    <row r="5" spans="1:10" ht="12.75">
      <c r="A5" s="10" t="s">
        <v>28</v>
      </c>
      <c r="B5" s="10" t="s">
        <v>29</v>
      </c>
      <c r="C5" s="10" t="s">
        <v>30</v>
      </c>
      <c r="D5" s="10" t="s">
        <v>31</v>
      </c>
      <c r="E5" s="10" t="s">
        <v>32</v>
      </c>
      <c r="F5" s="10" t="s">
        <v>33</v>
      </c>
      <c r="G5" s="10" t="s">
        <v>34</v>
      </c>
      <c r="H5" s="10" t="s">
        <v>35</v>
      </c>
      <c r="I5" s="10" t="s">
        <v>193</v>
      </c>
      <c r="J5" s="18"/>
    </row>
    <row r="6" spans="1:10" ht="12.75" outlineLevel="2">
      <c r="A6" t="s">
        <v>162</v>
      </c>
      <c r="B6">
        <v>250</v>
      </c>
      <c r="C6" t="s">
        <v>171</v>
      </c>
      <c r="D6" t="s">
        <v>38</v>
      </c>
      <c r="E6" t="s">
        <v>172</v>
      </c>
      <c r="F6">
        <v>3778</v>
      </c>
      <c r="G6" s="11">
        <v>39085</v>
      </c>
      <c r="H6" s="12">
        <v>27500</v>
      </c>
      <c r="J6" s="18"/>
    </row>
    <row r="7" spans="1:10" ht="12.75" outlineLevel="2">
      <c r="A7" t="s">
        <v>162</v>
      </c>
      <c r="B7">
        <v>250</v>
      </c>
      <c r="C7" t="s">
        <v>173</v>
      </c>
      <c r="D7" t="s">
        <v>38</v>
      </c>
      <c r="E7" t="s">
        <v>172</v>
      </c>
      <c r="F7">
        <v>3778</v>
      </c>
      <c r="G7" s="11">
        <v>39085</v>
      </c>
      <c r="H7" s="12">
        <v>15890.35</v>
      </c>
      <c r="J7" s="18"/>
    </row>
    <row r="8" spans="6:12" ht="12.75" outlineLevel="1">
      <c r="F8" s="13" t="s">
        <v>194</v>
      </c>
      <c r="G8" s="11"/>
      <c r="H8" s="12">
        <f>SUBTOTAL(9,H6:H7)</f>
        <v>43390.35</v>
      </c>
      <c r="I8">
        <v>1</v>
      </c>
      <c r="J8" s="18" t="s">
        <v>251</v>
      </c>
      <c r="K8" s="18" t="s">
        <v>251</v>
      </c>
      <c r="L8" s="23"/>
    </row>
    <row r="9" spans="1:12" ht="12.75" outlineLevel="2">
      <c r="A9" t="s">
        <v>49</v>
      </c>
      <c r="B9">
        <v>250</v>
      </c>
      <c r="C9" t="s">
        <v>60</v>
      </c>
      <c r="D9" t="s">
        <v>38</v>
      </c>
      <c r="E9" t="s">
        <v>61</v>
      </c>
      <c r="F9" t="s">
        <v>62</v>
      </c>
      <c r="G9" s="11">
        <v>39080</v>
      </c>
      <c r="H9" s="12">
        <v>705.07</v>
      </c>
      <c r="J9" s="18"/>
      <c r="L9" s="23"/>
    </row>
    <row r="10" spans="6:12" ht="12.75" outlineLevel="1">
      <c r="F10" s="14" t="s">
        <v>195</v>
      </c>
      <c r="G10" s="11"/>
      <c r="H10" s="12">
        <f>SUBTOTAL(9,H9:H9)</f>
        <v>705.07</v>
      </c>
      <c r="I10">
        <v>1</v>
      </c>
      <c r="J10" s="18" t="s">
        <v>251</v>
      </c>
      <c r="K10" s="18" t="s">
        <v>251</v>
      </c>
      <c r="L10" s="23"/>
    </row>
    <row r="11" spans="1:12" ht="12.75" outlineLevel="2">
      <c r="A11" t="s">
        <v>181</v>
      </c>
      <c r="B11">
        <v>258</v>
      </c>
      <c r="C11" t="s">
        <v>190</v>
      </c>
      <c r="D11" t="s">
        <v>38</v>
      </c>
      <c r="E11" t="s">
        <v>191</v>
      </c>
      <c r="F11" t="s">
        <v>192</v>
      </c>
      <c r="G11" s="11">
        <v>39082</v>
      </c>
      <c r="H11" s="12">
        <v>316058.7</v>
      </c>
      <c r="J11" s="18"/>
      <c r="L11" s="23"/>
    </row>
    <row r="12" spans="6:12" ht="12.75" outlineLevel="1">
      <c r="F12" s="14" t="s">
        <v>196</v>
      </c>
      <c r="G12" s="11"/>
      <c r="H12" s="12">
        <f>SUBTOTAL(9,H11:H11)</f>
        <v>316058.7</v>
      </c>
      <c r="I12">
        <v>1</v>
      </c>
      <c r="J12" s="18" t="s">
        <v>251</v>
      </c>
      <c r="K12" s="18" t="s">
        <v>251</v>
      </c>
      <c r="L12" s="23"/>
    </row>
    <row r="13" spans="1:12" ht="12.75" outlineLevel="2">
      <c r="A13" t="s">
        <v>45</v>
      </c>
      <c r="B13">
        <v>210</v>
      </c>
      <c r="C13" t="s">
        <v>46</v>
      </c>
      <c r="D13" t="s">
        <v>38</v>
      </c>
      <c r="E13" t="s">
        <v>47</v>
      </c>
      <c r="F13" t="s">
        <v>48</v>
      </c>
      <c r="G13" s="11">
        <v>39079</v>
      </c>
      <c r="H13" s="12">
        <v>1203.72</v>
      </c>
      <c r="J13" s="18"/>
      <c r="L13" s="23"/>
    </row>
    <row r="14" spans="6:12" ht="12.75" outlineLevel="1">
      <c r="F14" s="14" t="s">
        <v>197</v>
      </c>
      <c r="G14" s="11"/>
      <c r="H14" s="12">
        <f>SUBTOTAL(9,H13:H13)</f>
        <v>1203.72</v>
      </c>
      <c r="I14">
        <v>1</v>
      </c>
      <c r="J14" s="18" t="s">
        <v>253</v>
      </c>
      <c r="K14" s="18" t="s">
        <v>256</v>
      </c>
      <c r="L14" s="23"/>
    </row>
    <row r="15" spans="1:12" ht="12.75" outlineLevel="2">
      <c r="A15" t="s">
        <v>79</v>
      </c>
      <c r="B15">
        <v>251</v>
      </c>
      <c r="C15" t="s">
        <v>80</v>
      </c>
      <c r="D15" t="s">
        <v>38</v>
      </c>
      <c r="E15" t="s">
        <v>81</v>
      </c>
      <c r="F15">
        <v>345509</v>
      </c>
      <c r="G15" s="11">
        <v>39083</v>
      </c>
      <c r="H15" s="12">
        <v>23864</v>
      </c>
      <c r="J15" s="18"/>
      <c r="L15" s="23"/>
    </row>
    <row r="16" spans="1:12" ht="12.75" outlineLevel="2">
      <c r="A16" t="s">
        <v>79</v>
      </c>
      <c r="B16">
        <v>251</v>
      </c>
      <c r="C16" t="s">
        <v>82</v>
      </c>
      <c r="D16" t="s">
        <v>38</v>
      </c>
      <c r="E16" t="s">
        <v>81</v>
      </c>
      <c r="F16">
        <v>345509</v>
      </c>
      <c r="G16" s="11">
        <v>39083</v>
      </c>
      <c r="H16" s="12">
        <v>8792</v>
      </c>
      <c r="J16" s="18"/>
      <c r="L16" s="23"/>
    </row>
    <row r="17" spans="6:12" ht="12.75" outlineLevel="1">
      <c r="F17" s="14" t="s">
        <v>198</v>
      </c>
      <c r="G17" s="11"/>
      <c r="H17" s="12">
        <f>SUBTOTAL(9,H15:H16)</f>
        <v>32656</v>
      </c>
      <c r="I17">
        <v>1</v>
      </c>
      <c r="J17" s="18" t="s">
        <v>251</v>
      </c>
      <c r="K17" s="18" t="s">
        <v>253</v>
      </c>
      <c r="L17" s="23">
        <v>8792</v>
      </c>
    </row>
    <row r="18" spans="1:12" ht="12.75" outlineLevel="2">
      <c r="A18" t="s">
        <v>36</v>
      </c>
      <c r="B18">
        <v>250</v>
      </c>
      <c r="C18" t="s">
        <v>42</v>
      </c>
      <c r="D18" t="s">
        <v>38</v>
      </c>
      <c r="E18" t="s">
        <v>43</v>
      </c>
      <c r="F18" t="s">
        <v>44</v>
      </c>
      <c r="G18" s="11">
        <v>39082</v>
      </c>
      <c r="H18" s="12">
        <v>1237.43</v>
      </c>
      <c r="J18" s="18"/>
      <c r="L18" s="23"/>
    </row>
    <row r="19" spans="6:12" ht="12.75" outlineLevel="1">
      <c r="F19" s="14" t="s">
        <v>199</v>
      </c>
      <c r="G19" s="11"/>
      <c r="H19" s="12">
        <f>SUBTOTAL(9,H18:H18)</f>
        <v>1237.43</v>
      </c>
      <c r="I19">
        <v>1</v>
      </c>
      <c r="J19" s="18" t="s">
        <v>253</v>
      </c>
      <c r="K19" s="18" t="s">
        <v>256</v>
      </c>
      <c r="L19" s="23"/>
    </row>
    <row r="20" spans="1:12" ht="12.75" outlineLevel="2">
      <c r="A20" t="s">
        <v>36</v>
      </c>
      <c r="B20">
        <v>230</v>
      </c>
      <c r="C20" t="s">
        <v>37</v>
      </c>
      <c r="D20" t="s">
        <v>38</v>
      </c>
      <c r="E20" t="s">
        <v>39</v>
      </c>
      <c r="F20" t="s">
        <v>40</v>
      </c>
      <c r="G20" s="11">
        <v>39084</v>
      </c>
      <c r="H20" s="12">
        <v>117.23</v>
      </c>
      <c r="J20" s="18"/>
      <c r="L20" s="23"/>
    </row>
    <row r="21" spans="1:12" ht="12.75" outlineLevel="2">
      <c r="A21" t="s">
        <v>36</v>
      </c>
      <c r="B21">
        <v>230</v>
      </c>
      <c r="C21" t="s">
        <v>41</v>
      </c>
      <c r="D21" t="s">
        <v>38</v>
      </c>
      <c r="E21" t="s">
        <v>39</v>
      </c>
      <c r="F21" t="s">
        <v>40</v>
      </c>
      <c r="G21" s="11">
        <v>39084</v>
      </c>
      <c r="H21" s="12">
        <v>360.29</v>
      </c>
      <c r="J21" s="18"/>
      <c r="L21" s="23"/>
    </row>
    <row r="22" spans="6:12" ht="12.75" outlineLevel="1">
      <c r="F22" s="14" t="s">
        <v>200</v>
      </c>
      <c r="G22" s="11"/>
      <c r="H22" s="12">
        <f>SUBTOTAL(9,H20:H21)</f>
        <v>477.52000000000004</v>
      </c>
      <c r="I22">
        <v>1</v>
      </c>
      <c r="J22" s="18" t="s">
        <v>253</v>
      </c>
      <c r="K22" s="18" t="s">
        <v>256</v>
      </c>
      <c r="L22" s="23"/>
    </row>
    <row r="23" spans="1:12" ht="12.75" outlineLevel="2">
      <c r="A23" t="s">
        <v>151</v>
      </c>
      <c r="B23">
        <v>250</v>
      </c>
      <c r="C23" t="s">
        <v>158</v>
      </c>
      <c r="D23" t="s">
        <v>38</v>
      </c>
      <c r="E23" t="s">
        <v>159</v>
      </c>
      <c r="F23" t="s">
        <v>160</v>
      </c>
      <c r="G23" s="11">
        <v>39086</v>
      </c>
      <c r="H23" s="12">
        <v>12606.12</v>
      </c>
      <c r="J23" s="18"/>
      <c r="L23" s="23"/>
    </row>
    <row r="24" spans="6:12" ht="12.75" outlineLevel="1">
      <c r="F24" s="14" t="s">
        <v>201</v>
      </c>
      <c r="G24" s="11"/>
      <c r="H24" s="12">
        <f>SUBTOTAL(9,H23:H23)</f>
        <v>12606.12</v>
      </c>
      <c r="I24">
        <v>1</v>
      </c>
      <c r="J24" s="18" t="s">
        <v>251</v>
      </c>
      <c r="K24" s="18" t="s">
        <v>253</v>
      </c>
      <c r="L24" s="23">
        <v>2606.12</v>
      </c>
    </row>
    <row r="25" spans="1:12" ht="12.75" outlineLevel="2">
      <c r="A25" t="s">
        <v>103</v>
      </c>
      <c r="B25">
        <v>251</v>
      </c>
      <c r="C25" t="s">
        <v>104</v>
      </c>
      <c r="D25" t="s">
        <v>38</v>
      </c>
      <c r="E25" t="s">
        <v>102</v>
      </c>
      <c r="F25">
        <v>780107223</v>
      </c>
      <c r="G25" s="11">
        <v>39085</v>
      </c>
      <c r="H25" s="12">
        <v>150734.73</v>
      </c>
      <c r="J25" s="18"/>
      <c r="L25" s="23"/>
    </row>
    <row r="26" spans="1:12" ht="12.75" outlineLevel="2">
      <c r="A26" t="s">
        <v>97</v>
      </c>
      <c r="B26">
        <v>251</v>
      </c>
      <c r="C26" t="s">
        <v>101</v>
      </c>
      <c r="D26" t="s">
        <v>38</v>
      </c>
      <c r="E26" t="s">
        <v>102</v>
      </c>
      <c r="F26">
        <v>780107223</v>
      </c>
      <c r="G26" s="11">
        <v>39085</v>
      </c>
      <c r="H26" s="12">
        <v>185671.08</v>
      </c>
      <c r="J26" s="18"/>
      <c r="L26" s="23"/>
    </row>
    <row r="27" spans="6:12" ht="12.75" outlineLevel="1">
      <c r="F27" s="14" t="s">
        <v>202</v>
      </c>
      <c r="G27" s="11"/>
      <c r="H27" s="12">
        <f>SUBTOTAL(9,H25:H26)</f>
        <v>336405.81</v>
      </c>
      <c r="I27">
        <v>1</v>
      </c>
      <c r="J27" s="18" t="s">
        <v>251</v>
      </c>
      <c r="K27" s="18" t="s">
        <v>251</v>
      </c>
      <c r="L27" s="23"/>
    </row>
    <row r="28" spans="1:12" ht="12.75" outlineLevel="2">
      <c r="A28" t="s">
        <v>181</v>
      </c>
      <c r="B28">
        <v>254</v>
      </c>
      <c r="C28" t="s">
        <v>182</v>
      </c>
      <c r="D28" t="s">
        <v>38</v>
      </c>
      <c r="E28" t="s">
        <v>183</v>
      </c>
      <c r="F28">
        <v>75532</v>
      </c>
      <c r="G28" s="11">
        <v>39085</v>
      </c>
      <c r="H28" s="12">
        <v>100000</v>
      </c>
      <c r="J28" s="18"/>
      <c r="L28" s="23"/>
    </row>
    <row r="29" spans="6:12" ht="12.75" outlineLevel="1">
      <c r="F29" s="14" t="s">
        <v>203</v>
      </c>
      <c r="G29" s="11"/>
      <c r="H29" s="12">
        <f>SUBTOTAL(9,H28:H28)</f>
        <v>100000</v>
      </c>
      <c r="I29">
        <v>1</v>
      </c>
      <c r="J29" s="18" t="s">
        <v>251</v>
      </c>
      <c r="K29" s="18" t="s">
        <v>251</v>
      </c>
      <c r="L29" s="23"/>
    </row>
    <row r="30" spans="1:12" ht="12.75" outlineLevel="2">
      <c r="A30" t="s">
        <v>111</v>
      </c>
      <c r="B30">
        <v>251</v>
      </c>
      <c r="C30" t="s">
        <v>147</v>
      </c>
      <c r="D30" t="s">
        <v>38</v>
      </c>
      <c r="E30" t="s">
        <v>148</v>
      </c>
      <c r="F30">
        <v>8996</v>
      </c>
      <c r="G30" s="11">
        <v>39086</v>
      </c>
      <c r="H30" s="12">
        <v>114620.35</v>
      </c>
      <c r="J30" s="18"/>
      <c r="L30" s="23"/>
    </row>
    <row r="31" spans="6:12" ht="12.75" outlineLevel="1">
      <c r="F31" s="14" t="s">
        <v>204</v>
      </c>
      <c r="G31" s="11"/>
      <c r="H31" s="12">
        <f>SUBTOTAL(9,H30:H30)</f>
        <v>114620.35</v>
      </c>
      <c r="I31">
        <v>1</v>
      </c>
      <c r="J31" s="18" t="s">
        <v>251</v>
      </c>
      <c r="K31" s="18" t="s">
        <v>251</v>
      </c>
      <c r="L31" s="23"/>
    </row>
    <row r="32" spans="1:12" ht="12.75" outlineLevel="2">
      <c r="A32" t="s">
        <v>162</v>
      </c>
      <c r="B32">
        <v>250</v>
      </c>
      <c r="C32" t="s">
        <v>168</v>
      </c>
      <c r="D32" t="s">
        <v>38</v>
      </c>
      <c r="E32" t="s">
        <v>169</v>
      </c>
      <c r="F32" t="s">
        <v>170</v>
      </c>
      <c r="G32" s="11">
        <v>39086</v>
      </c>
      <c r="H32" s="12">
        <v>13848</v>
      </c>
      <c r="J32" s="18" t="s">
        <v>1</v>
      </c>
      <c r="L32" s="23"/>
    </row>
    <row r="33" spans="6:12" ht="12.75" outlineLevel="1">
      <c r="F33" s="14" t="s">
        <v>205</v>
      </c>
      <c r="G33" s="11"/>
      <c r="H33" s="12">
        <f>SUBTOTAL(9,H32:H32)</f>
        <v>13848</v>
      </c>
      <c r="I33">
        <v>1</v>
      </c>
      <c r="J33" s="18" t="s">
        <v>253</v>
      </c>
      <c r="K33" s="18" t="s">
        <v>256</v>
      </c>
      <c r="L33" s="23"/>
    </row>
    <row r="34" spans="1:12" ht="12.75" outlineLevel="2">
      <c r="A34" t="s">
        <v>88</v>
      </c>
      <c r="B34">
        <v>251</v>
      </c>
      <c r="C34" t="s">
        <v>89</v>
      </c>
      <c r="D34" t="s">
        <v>38</v>
      </c>
      <c r="E34" t="s">
        <v>90</v>
      </c>
      <c r="F34" t="s">
        <v>91</v>
      </c>
      <c r="G34" s="11">
        <v>39082</v>
      </c>
      <c r="H34" s="12">
        <v>19026.26</v>
      </c>
      <c r="J34" s="18"/>
      <c r="L34" s="23"/>
    </row>
    <row r="35" spans="1:12" ht="12.75" outlineLevel="2">
      <c r="A35" t="s">
        <v>88</v>
      </c>
      <c r="B35">
        <v>253</v>
      </c>
      <c r="C35" t="s">
        <v>92</v>
      </c>
      <c r="D35" t="s">
        <v>38</v>
      </c>
      <c r="E35" t="s">
        <v>90</v>
      </c>
      <c r="F35" t="s">
        <v>91</v>
      </c>
      <c r="G35" s="11">
        <v>39082</v>
      </c>
      <c r="H35" s="12">
        <v>128887.2</v>
      </c>
      <c r="J35" s="18"/>
      <c r="L35" s="23"/>
    </row>
    <row r="36" spans="6:12" ht="12.75" outlineLevel="1">
      <c r="F36" s="14" t="s">
        <v>206</v>
      </c>
      <c r="G36" s="11"/>
      <c r="H36" s="12">
        <f>SUBTOTAL(9,H34:H35)</f>
        <v>147913.46</v>
      </c>
      <c r="I36">
        <v>1</v>
      </c>
      <c r="J36" s="18" t="s">
        <v>251</v>
      </c>
      <c r="K36" s="18" t="s">
        <v>251</v>
      </c>
      <c r="L36" s="23"/>
    </row>
    <row r="37" spans="1:12" ht="12.75" outlineLevel="2">
      <c r="A37" t="s">
        <v>93</v>
      </c>
      <c r="B37">
        <v>251</v>
      </c>
      <c r="C37" t="s">
        <v>94</v>
      </c>
      <c r="D37" t="s">
        <v>38</v>
      </c>
      <c r="E37" t="s">
        <v>95</v>
      </c>
      <c r="F37" t="s">
        <v>96</v>
      </c>
      <c r="G37" s="11">
        <v>39082</v>
      </c>
      <c r="H37" s="12">
        <v>12250</v>
      </c>
      <c r="J37" s="18"/>
      <c r="L37" s="23"/>
    </row>
    <row r="38" spans="6:12" ht="12.75" outlineLevel="1">
      <c r="F38" s="14" t="s">
        <v>207</v>
      </c>
      <c r="G38" s="11"/>
      <c r="H38" s="12">
        <f>SUBTOTAL(9,H37:H37)</f>
        <v>12250</v>
      </c>
      <c r="I38">
        <v>1</v>
      </c>
      <c r="J38" s="18" t="s">
        <v>253</v>
      </c>
      <c r="K38" s="18" t="s">
        <v>256</v>
      </c>
      <c r="L38" s="23"/>
    </row>
    <row r="39" spans="1:12" ht="12.75" outlineLevel="2">
      <c r="A39" t="s">
        <v>111</v>
      </c>
      <c r="B39">
        <v>232</v>
      </c>
      <c r="C39" t="s">
        <v>132</v>
      </c>
      <c r="D39" t="s">
        <v>38</v>
      </c>
      <c r="E39" t="s">
        <v>133</v>
      </c>
      <c r="F39">
        <v>25687</v>
      </c>
      <c r="G39" s="11">
        <v>39109</v>
      </c>
      <c r="H39" s="12">
        <v>85.57</v>
      </c>
      <c r="J39" s="18"/>
      <c r="L39" s="23"/>
    </row>
    <row r="40" spans="1:12" ht="12.75" outlineLevel="2">
      <c r="A40" t="s">
        <v>111</v>
      </c>
      <c r="B40">
        <v>232</v>
      </c>
      <c r="C40" t="s">
        <v>134</v>
      </c>
      <c r="D40" t="s">
        <v>38</v>
      </c>
      <c r="E40" t="s">
        <v>133</v>
      </c>
      <c r="F40">
        <v>25687</v>
      </c>
      <c r="G40" s="11">
        <v>39109</v>
      </c>
      <c r="H40" s="12">
        <v>33.05</v>
      </c>
      <c r="J40" s="18"/>
      <c r="L40" s="23"/>
    </row>
    <row r="41" spans="1:12" ht="12.75" outlineLevel="2">
      <c r="A41" t="s">
        <v>111</v>
      </c>
      <c r="B41">
        <v>232</v>
      </c>
      <c r="C41" t="s">
        <v>135</v>
      </c>
      <c r="D41" t="s">
        <v>38</v>
      </c>
      <c r="E41" t="s">
        <v>133</v>
      </c>
      <c r="F41">
        <v>25687</v>
      </c>
      <c r="G41" s="11">
        <v>39109</v>
      </c>
      <c r="H41" s="12">
        <v>30.06</v>
      </c>
      <c r="J41" s="18"/>
      <c r="L41" s="23"/>
    </row>
    <row r="42" spans="1:12" ht="12.75" outlineLevel="2">
      <c r="A42" t="s">
        <v>111</v>
      </c>
      <c r="B42">
        <v>232</v>
      </c>
      <c r="C42" t="s">
        <v>136</v>
      </c>
      <c r="D42" t="s">
        <v>38</v>
      </c>
      <c r="E42" t="s">
        <v>133</v>
      </c>
      <c r="F42">
        <v>25687</v>
      </c>
      <c r="G42" s="11">
        <v>39109</v>
      </c>
      <c r="H42" s="12">
        <v>23.61</v>
      </c>
      <c r="J42" s="18"/>
      <c r="L42" s="23"/>
    </row>
    <row r="43" spans="1:12" ht="12.75" outlineLevel="2">
      <c r="A43" t="s">
        <v>111</v>
      </c>
      <c r="B43">
        <v>232</v>
      </c>
      <c r="C43" t="s">
        <v>137</v>
      </c>
      <c r="D43" t="s">
        <v>38</v>
      </c>
      <c r="E43" t="s">
        <v>133</v>
      </c>
      <c r="F43">
        <v>25687</v>
      </c>
      <c r="G43" s="11">
        <v>39109</v>
      </c>
      <c r="H43" s="12">
        <v>38.22</v>
      </c>
      <c r="J43" s="18"/>
      <c r="L43" s="23"/>
    </row>
    <row r="44" spans="1:12" ht="12.75" outlineLevel="2">
      <c r="A44" t="s">
        <v>111</v>
      </c>
      <c r="B44">
        <v>232</v>
      </c>
      <c r="C44" t="s">
        <v>138</v>
      </c>
      <c r="D44" t="s">
        <v>38</v>
      </c>
      <c r="E44" t="s">
        <v>133</v>
      </c>
      <c r="F44">
        <v>25687</v>
      </c>
      <c r="G44" s="11">
        <v>39109</v>
      </c>
      <c r="H44" s="12">
        <v>97.12</v>
      </c>
      <c r="J44" s="18"/>
      <c r="L44" s="23"/>
    </row>
    <row r="45" spans="1:12" ht="12.75" outlineLevel="2">
      <c r="A45" t="s">
        <v>111</v>
      </c>
      <c r="B45">
        <v>232</v>
      </c>
      <c r="C45" t="s">
        <v>139</v>
      </c>
      <c r="D45" t="s">
        <v>38</v>
      </c>
      <c r="E45" t="s">
        <v>133</v>
      </c>
      <c r="F45">
        <v>25687</v>
      </c>
      <c r="G45" s="11">
        <v>39109</v>
      </c>
      <c r="H45" s="12">
        <v>183.23</v>
      </c>
      <c r="J45" s="18"/>
      <c r="L45" s="23"/>
    </row>
    <row r="46" spans="6:12" ht="12.75" outlineLevel="1">
      <c r="F46" s="14" t="s">
        <v>208</v>
      </c>
      <c r="G46" s="11"/>
      <c r="H46" s="12">
        <f>SUBTOTAL(9,H39:H45)</f>
        <v>490.86</v>
      </c>
      <c r="I46">
        <v>1</v>
      </c>
      <c r="J46" s="18" t="s">
        <v>253</v>
      </c>
      <c r="K46" s="18" t="s">
        <v>256</v>
      </c>
      <c r="L46" s="23"/>
    </row>
    <row r="47" spans="1:12" ht="12.75" outlineLevel="2">
      <c r="A47" t="s">
        <v>111</v>
      </c>
      <c r="B47">
        <v>251</v>
      </c>
      <c r="C47" t="s">
        <v>140</v>
      </c>
      <c r="D47" t="s">
        <v>38</v>
      </c>
      <c r="E47" t="s">
        <v>141</v>
      </c>
      <c r="F47" t="s">
        <v>142</v>
      </c>
      <c r="G47" s="11">
        <v>39087</v>
      </c>
      <c r="H47" s="12">
        <v>14825.24</v>
      </c>
      <c r="J47" s="18"/>
      <c r="L47" s="23"/>
    </row>
    <row r="48" spans="1:12" ht="12.75" outlineLevel="2">
      <c r="A48" t="s">
        <v>111</v>
      </c>
      <c r="B48">
        <v>251</v>
      </c>
      <c r="C48" t="s">
        <v>143</v>
      </c>
      <c r="D48" t="s">
        <v>38</v>
      </c>
      <c r="E48" t="s">
        <v>141</v>
      </c>
      <c r="F48" t="s">
        <v>142</v>
      </c>
      <c r="G48" s="11">
        <v>39087</v>
      </c>
      <c r="H48" s="12">
        <v>24529.28</v>
      </c>
      <c r="J48" s="18"/>
      <c r="L48" s="23"/>
    </row>
    <row r="49" spans="6:12" ht="12.75" outlineLevel="1">
      <c r="F49" s="14" t="s">
        <v>209</v>
      </c>
      <c r="G49" s="11"/>
      <c r="H49" s="12">
        <f>SUBTOTAL(9,H47:H48)</f>
        <v>39354.52</v>
      </c>
      <c r="I49">
        <v>1</v>
      </c>
      <c r="J49" s="18" t="s">
        <v>253</v>
      </c>
      <c r="K49" s="18" t="s">
        <v>256</v>
      </c>
      <c r="L49" s="23"/>
    </row>
    <row r="50" spans="1:12" ht="12.75" outlineLevel="2">
      <c r="A50" t="s">
        <v>105</v>
      </c>
      <c r="B50">
        <v>250</v>
      </c>
      <c r="C50" t="s">
        <v>106</v>
      </c>
      <c r="D50" t="s">
        <v>38</v>
      </c>
      <c r="E50" t="s">
        <v>107</v>
      </c>
      <c r="F50" t="s">
        <v>108</v>
      </c>
      <c r="G50" s="11">
        <v>39085</v>
      </c>
      <c r="H50" s="12">
        <v>166795.6</v>
      </c>
      <c r="J50" s="18"/>
      <c r="L50" s="23"/>
    </row>
    <row r="51" spans="1:12" ht="12.75" outlineLevel="2">
      <c r="A51" t="s">
        <v>105</v>
      </c>
      <c r="B51">
        <v>251</v>
      </c>
      <c r="C51" t="s">
        <v>109</v>
      </c>
      <c r="D51" t="s">
        <v>38</v>
      </c>
      <c r="E51" t="s">
        <v>107</v>
      </c>
      <c r="F51" t="s">
        <v>108</v>
      </c>
      <c r="G51" s="11">
        <v>39085</v>
      </c>
      <c r="H51" s="12">
        <v>19022.01</v>
      </c>
      <c r="J51" s="18"/>
      <c r="L51" s="23"/>
    </row>
    <row r="52" spans="1:12" ht="12.75" outlineLevel="2">
      <c r="A52" t="s">
        <v>105</v>
      </c>
      <c r="B52">
        <v>253</v>
      </c>
      <c r="C52" t="s">
        <v>110</v>
      </c>
      <c r="D52" t="s">
        <v>38</v>
      </c>
      <c r="E52" t="s">
        <v>107</v>
      </c>
      <c r="F52" t="s">
        <v>108</v>
      </c>
      <c r="G52" s="11">
        <v>39085</v>
      </c>
      <c r="H52" s="12">
        <v>161689.29</v>
      </c>
      <c r="J52" s="18"/>
      <c r="L52" s="23"/>
    </row>
    <row r="53" spans="6:12" ht="12.75" outlineLevel="1">
      <c r="F53" s="14" t="s">
        <v>210</v>
      </c>
      <c r="G53" s="11"/>
      <c r="H53" s="12">
        <f>SUBTOTAL(9,H50:H52)</f>
        <v>347506.9</v>
      </c>
      <c r="I53">
        <v>1</v>
      </c>
      <c r="J53" s="18" t="s">
        <v>251</v>
      </c>
      <c r="K53" s="18" t="s">
        <v>251</v>
      </c>
      <c r="L53" s="23"/>
    </row>
    <row r="54" spans="1:12" ht="12.75" outlineLevel="2">
      <c r="A54" t="s">
        <v>97</v>
      </c>
      <c r="B54">
        <v>250</v>
      </c>
      <c r="C54" t="s">
        <v>98</v>
      </c>
      <c r="D54" t="s">
        <v>38</v>
      </c>
      <c r="E54" t="s">
        <v>99</v>
      </c>
      <c r="F54" t="s">
        <v>100</v>
      </c>
      <c r="G54" s="11">
        <v>39085</v>
      </c>
      <c r="H54" s="12">
        <v>52061.41</v>
      </c>
      <c r="J54" s="18"/>
      <c r="L54" s="23"/>
    </row>
    <row r="55" spans="6:12" ht="12.75" outlineLevel="1">
      <c r="F55" s="14" t="s">
        <v>211</v>
      </c>
      <c r="G55" s="11"/>
      <c r="H55" s="12">
        <f>SUBTOTAL(9,H54:H54)</f>
        <v>52061.41</v>
      </c>
      <c r="I55">
        <v>1</v>
      </c>
      <c r="J55" s="18" t="s">
        <v>253</v>
      </c>
      <c r="K55" s="18" t="s">
        <v>256</v>
      </c>
      <c r="L55" s="23"/>
    </row>
    <row r="56" spans="1:12" ht="12.75" outlineLevel="2">
      <c r="A56" t="s">
        <v>49</v>
      </c>
      <c r="B56">
        <v>230</v>
      </c>
      <c r="C56" t="s">
        <v>58</v>
      </c>
      <c r="D56" t="s">
        <v>38</v>
      </c>
      <c r="E56" t="s">
        <v>59</v>
      </c>
      <c r="F56">
        <v>27089</v>
      </c>
      <c r="G56" s="11">
        <v>39084</v>
      </c>
      <c r="H56" s="12">
        <v>6250</v>
      </c>
      <c r="J56" s="18"/>
      <c r="L56" s="23"/>
    </row>
    <row r="57" spans="6:12" ht="12.75" outlineLevel="1">
      <c r="F57" s="14" t="s">
        <v>212</v>
      </c>
      <c r="G57" s="11"/>
      <c r="H57" s="12">
        <f>SUBTOTAL(9,H56:H56)</f>
        <v>6250</v>
      </c>
      <c r="I57">
        <v>1</v>
      </c>
      <c r="J57" s="18" t="s">
        <v>253</v>
      </c>
      <c r="K57" s="18" t="s">
        <v>256</v>
      </c>
      <c r="L57" s="23"/>
    </row>
    <row r="58" spans="1:12" ht="12.75" outlineLevel="2">
      <c r="A58" t="s">
        <v>72</v>
      </c>
      <c r="B58">
        <v>250</v>
      </c>
      <c r="C58" t="s">
        <v>73</v>
      </c>
      <c r="D58" t="s">
        <v>38</v>
      </c>
      <c r="E58" t="s">
        <v>59</v>
      </c>
      <c r="F58">
        <v>27096</v>
      </c>
      <c r="G58" s="11">
        <v>39084</v>
      </c>
      <c r="H58" s="12">
        <v>129296.11</v>
      </c>
      <c r="J58" s="18"/>
      <c r="L58" s="23"/>
    </row>
    <row r="59" spans="6:12" ht="12.75" outlineLevel="1">
      <c r="F59" s="14" t="s">
        <v>213</v>
      </c>
      <c r="G59" s="11"/>
      <c r="H59" s="12">
        <f>SUBTOTAL(9,H58:H58)</f>
        <v>129296.11</v>
      </c>
      <c r="I59">
        <v>1</v>
      </c>
      <c r="J59" s="18" t="s">
        <v>253</v>
      </c>
      <c r="K59" s="18" t="s">
        <v>256</v>
      </c>
      <c r="L59" s="23"/>
    </row>
    <row r="60" spans="1:12" ht="12.75" outlineLevel="2">
      <c r="A60" t="s">
        <v>111</v>
      </c>
      <c r="B60">
        <v>251</v>
      </c>
      <c r="C60" t="s">
        <v>144</v>
      </c>
      <c r="D60" t="s">
        <v>38</v>
      </c>
      <c r="E60" t="s">
        <v>145</v>
      </c>
      <c r="F60" t="s">
        <v>146</v>
      </c>
      <c r="G60" s="11">
        <v>39086</v>
      </c>
      <c r="H60" s="12">
        <v>460623.31</v>
      </c>
      <c r="J60" s="18"/>
      <c r="L60" s="23"/>
    </row>
    <row r="61" spans="6:12" ht="12.75" outlineLevel="1">
      <c r="F61" s="14" t="s">
        <v>214</v>
      </c>
      <c r="G61" s="11"/>
      <c r="H61" s="12">
        <f>SUBTOTAL(9,H60:H60)</f>
        <v>460623.31</v>
      </c>
      <c r="I61">
        <v>1</v>
      </c>
      <c r="J61" s="18" t="s">
        <v>251</v>
      </c>
      <c r="K61" s="18" t="s">
        <v>251</v>
      </c>
      <c r="L61" s="23"/>
    </row>
    <row r="62" spans="1:12" ht="12.75" outlineLevel="2">
      <c r="A62" t="s">
        <v>111</v>
      </c>
      <c r="B62">
        <v>254</v>
      </c>
      <c r="C62" t="s">
        <v>149</v>
      </c>
      <c r="D62" t="s">
        <v>38</v>
      </c>
      <c r="E62" t="s">
        <v>145</v>
      </c>
      <c r="F62" t="s">
        <v>150</v>
      </c>
      <c r="G62" s="11">
        <v>39086</v>
      </c>
      <c r="H62" s="12">
        <v>34502.64</v>
      </c>
      <c r="J62" s="18"/>
      <c r="L62" s="23"/>
    </row>
    <row r="63" spans="6:12" ht="12.75" outlineLevel="1">
      <c r="F63" s="14" t="s">
        <v>215</v>
      </c>
      <c r="G63" s="11"/>
      <c r="H63" s="12">
        <f>SUBTOTAL(9,H62:H62)</f>
        <v>34502.64</v>
      </c>
      <c r="I63">
        <v>1</v>
      </c>
      <c r="J63" s="18" t="s">
        <v>253</v>
      </c>
      <c r="K63" s="18" t="s">
        <v>256</v>
      </c>
      <c r="L63" s="23"/>
    </row>
    <row r="64" spans="1:12" ht="12.75" outlineLevel="2">
      <c r="A64" t="s">
        <v>181</v>
      </c>
      <c r="B64">
        <v>254</v>
      </c>
      <c r="C64" t="s">
        <v>187</v>
      </c>
      <c r="D64" t="s">
        <v>38</v>
      </c>
      <c r="E64" t="s">
        <v>188</v>
      </c>
      <c r="F64" t="s">
        <v>189</v>
      </c>
      <c r="G64" s="11">
        <v>39082</v>
      </c>
      <c r="H64" s="12">
        <v>628686.5</v>
      </c>
      <c r="J64" s="18"/>
      <c r="L64" s="23"/>
    </row>
    <row r="65" spans="6:12" ht="12.75" outlineLevel="1">
      <c r="F65" s="14" t="s">
        <v>216</v>
      </c>
      <c r="G65" s="11"/>
      <c r="H65" s="12">
        <f>SUBTOTAL(9,H64:H64)</f>
        <v>628686.5</v>
      </c>
      <c r="I65">
        <v>1</v>
      </c>
      <c r="J65" s="18" t="s">
        <v>251</v>
      </c>
      <c r="K65" s="18" t="s">
        <v>251</v>
      </c>
      <c r="L65" s="23"/>
    </row>
    <row r="66" spans="1:12" ht="12.75" outlineLevel="2">
      <c r="A66" t="s">
        <v>111</v>
      </c>
      <c r="B66">
        <v>251</v>
      </c>
      <c r="C66" t="s">
        <v>116</v>
      </c>
      <c r="D66" t="s">
        <v>38</v>
      </c>
      <c r="E66" t="s">
        <v>117</v>
      </c>
      <c r="F66">
        <v>7534</v>
      </c>
      <c r="G66" s="11">
        <v>39082</v>
      </c>
      <c r="H66" s="12">
        <v>46239.9</v>
      </c>
      <c r="J66" s="18"/>
      <c r="L66" s="23"/>
    </row>
    <row r="67" spans="6:12" ht="12.75" outlineLevel="1">
      <c r="F67" s="14" t="s">
        <v>217</v>
      </c>
      <c r="G67" s="11"/>
      <c r="H67" s="12">
        <f>SUBTOTAL(9,H66:H66)</f>
        <v>46239.9</v>
      </c>
      <c r="I67">
        <v>1</v>
      </c>
      <c r="J67" s="18" t="s">
        <v>253</v>
      </c>
      <c r="K67" s="18" t="s">
        <v>256</v>
      </c>
      <c r="L67" s="23"/>
    </row>
    <row r="68" spans="1:12" ht="12.75" outlineLevel="2">
      <c r="A68" t="s">
        <v>111</v>
      </c>
      <c r="B68">
        <v>251</v>
      </c>
      <c r="C68" t="s">
        <v>118</v>
      </c>
      <c r="D68" t="s">
        <v>38</v>
      </c>
      <c r="E68" t="s">
        <v>117</v>
      </c>
      <c r="F68">
        <v>7539</v>
      </c>
      <c r="G68" s="11">
        <v>39082</v>
      </c>
      <c r="H68" s="12">
        <v>15860.48</v>
      </c>
      <c r="J68" s="18"/>
      <c r="L68" s="23"/>
    </row>
    <row r="69" spans="6:12" ht="12.75" outlineLevel="1">
      <c r="F69" s="14" t="s">
        <v>218</v>
      </c>
      <c r="G69" s="11"/>
      <c r="H69" s="12">
        <f>SUBTOTAL(9,H68:H68)</f>
        <v>15860.48</v>
      </c>
      <c r="I69">
        <v>1</v>
      </c>
      <c r="J69" s="18" t="s">
        <v>253</v>
      </c>
      <c r="K69" s="18" t="s">
        <v>256</v>
      </c>
      <c r="L69" s="23"/>
    </row>
    <row r="70" spans="1:12" ht="12.75" outlineLevel="2">
      <c r="A70" t="s">
        <v>151</v>
      </c>
      <c r="B70">
        <v>250</v>
      </c>
      <c r="C70" t="s">
        <v>161</v>
      </c>
      <c r="D70" t="s">
        <v>38</v>
      </c>
      <c r="E70" t="s">
        <v>117</v>
      </c>
      <c r="F70">
        <v>7542</v>
      </c>
      <c r="G70" s="11">
        <v>39085</v>
      </c>
      <c r="H70" s="12">
        <v>113727.01</v>
      </c>
      <c r="J70" s="18"/>
      <c r="L70" s="23"/>
    </row>
    <row r="71" spans="6:12" ht="12.75" outlineLevel="1">
      <c r="F71" s="14" t="s">
        <v>219</v>
      </c>
      <c r="G71" s="11"/>
      <c r="H71" s="12">
        <f>SUBTOTAL(9,H70:H70)</f>
        <v>113727.01</v>
      </c>
      <c r="I71">
        <v>1</v>
      </c>
      <c r="J71" s="18" t="s">
        <v>253</v>
      </c>
      <c r="K71" s="18" t="s">
        <v>256</v>
      </c>
      <c r="L71" s="23"/>
    </row>
    <row r="72" spans="1:12" ht="12.75" outlineLevel="2">
      <c r="A72" t="s">
        <v>111</v>
      </c>
      <c r="B72">
        <v>251</v>
      </c>
      <c r="C72" t="s">
        <v>112</v>
      </c>
      <c r="D72" t="s">
        <v>38</v>
      </c>
      <c r="E72" t="s">
        <v>113</v>
      </c>
      <c r="F72" t="s">
        <v>114</v>
      </c>
      <c r="G72" s="11">
        <v>39085</v>
      </c>
      <c r="H72" s="12">
        <v>9079.86</v>
      </c>
      <c r="J72" s="18"/>
      <c r="L72" s="23"/>
    </row>
    <row r="73" spans="1:12" ht="12.75" outlineLevel="2">
      <c r="A73" t="s">
        <v>111</v>
      </c>
      <c r="B73">
        <v>251</v>
      </c>
      <c r="C73" t="s">
        <v>115</v>
      </c>
      <c r="D73" t="s">
        <v>38</v>
      </c>
      <c r="E73" t="s">
        <v>113</v>
      </c>
      <c r="F73" t="s">
        <v>114</v>
      </c>
      <c r="G73" s="11">
        <v>39085</v>
      </c>
      <c r="H73" s="12">
        <v>66249.9</v>
      </c>
      <c r="J73" s="18"/>
      <c r="L73" s="23"/>
    </row>
    <row r="74" spans="6:12" ht="12.75" outlineLevel="1">
      <c r="F74" s="14" t="s">
        <v>220</v>
      </c>
      <c r="G74" s="11"/>
      <c r="H74" s="12">
        <f>SUBTOTAL(9,H72:H73)</f>
        <v>75329.76</v>
      </c>
      <c r="I74">
        <v>1</v>
      </c>
      <c r="J74" s="18" t="s">
        <v>253</v>
      </c>
      <c r="K74" s="18" t="s">
        <v>256</v>
      </c>
      <c r="L74" s="23"/>
    </row>
    <row r="75" spans="1:12" ht="12.75" outlineLevel="2">
      <c r="A75" t="s">
        <v>49</v>
      </c>
      <c r="B75">
        <v>250</v>
      </c>
      <c r="C75" t="s">
        <v>63</v>
      </c>
      <c r="D75" t="s">
        <v>38</v>
      </c>
      <c r="E75" t="s">
        <v>64</v>
      </c>
      <c r="F75">
        <v>164558</v>
      </c>
      <c r="G75" s="11">
        <v>39082</v>
      </c>
      <c r="H75" s="12">
        <v>233327.32</v>
      </c>
      <c r="J75" s="18"/>
      <c r="L75" s="23"/>
    </row>
    <row r="76" spans="6:12" ht="12.75" outlineLevel="1">
      <c r="F76" s="14" t="s">
        <v>221</v>
      </c>
      <c r="G76" s="11"/>
      <c r="H76" s="12">
        <f>SUBTOTAL(9,H75:H75)</f>
        <v>233327.32</v>
      </c>
      <c r="I76">
        <v>1</v>
      </c>
      <c r="J76" s="18" t="s">
        <v>253</v>
      </c>
      <c r="K76" s="18" t="s">
        <v>256</v>
      </c>
      <c r="L76" s="23"/>
    </row>
    <row r="77" spans="1:12" ht="12.75" outlineLevel="2">
      <c r="A77" t="s">
        <v>111</v>
      </c>
      <c r="B77">
        <v>253</v>
      </c>
      <c r="C77" t="s">
        <v>119</v>
      </c>
      <c r="D77" t="s">
        <v>38</v>
      </c>
      <c r="E77" t="s">
        <v>120</v>
      </c>
      <c r="F77" t="s">
        <v>121</v>
      </c>
      <c r="G77" s="11">
        <v>39082</v>
      </c>
      <c r="H77" s="12">
        <v>63438.32</v>
      </c>
      <c r="J77" s="18"/>
      <c r="L77" s="23"/>
    </row>
    <row r="78" spans="6:12" ht="12.75" outlineLevel="1">
      <c r="F78" s="14" t="s">
        <v>222</v>
      </c>
      <c r="G78" s="11"/>
      <c r="H78" s="12">
        <f>SUBTOTAL(9,H77:H77)</f>
        <v>63438.32</v>
      </c>
      <c r="I78">
        <v>1</v>
      </c>
      <c r="J78" s="18" t="s">
        <v>253</v>
      </c>
      <c r="K78" s="18" t="s">
        <v>256</v>
      </c>
      <c r="L78" s="23"/>
    </row>
    <row r="79" spans="1:12" ht="12.75" outlineLevel="2">
      <c r="A79" t="s">
        <v>151</v>
      </c>
      <c r="B79">
        <v>250</v>
      </c>
      <c r="C79" t="s">
        <v>152</v>
      </c>
      <c r="D79" t="s">
        <v>38</v>
      </c>
      <c r="E79" t="s">
        <v>120</v>
      </c>
      <c r="F79" t="s">
        <v>153</v>
      </c>
      <c r="G79" s="11">
        <v>39082</v>
      </c>
      <c r="H79" s="12">
        <v>27866.55</v>
      </c>
      <c r="J79" s="18"/>
      <c r="L79" s="23"/>
    </row>
    <row r="80" spans="6:12" ht="12.75" outlineLevel="1">
      <c r="F80" s="14" t="s">
        <v>223</v>
      </c>
      <c r="G80" s="11"/>
      <c r="H80" s="12">
        <f>SUBTOTAL(9,H79:H79)</f>
        <v>27866.55</v>
      </c>
      <c r="I80">
        <v>1</v>
      </c>
      <c r="J80" s="18" t="s">
        <v>253</v>
      </c>
      <c r="K80" s="18" t="s">
        <v>256</v>
      </c>
      <c r="L80" s="23"/>
    </row>
    <row r="81" spans="1:12" ht="12.75" outlineLevel="2">
      <c r="A81" t="s">
        <v>151</v>
      </c>
      <c r="B81">
        <v>250</v>
      </c>
      <c r="C81" t="s">
        <v>154</v>
      </c>
      <c r="D81" t="s">
        <v>38</v>
      </c>
      <c r="E81" t="s">
        <v>155</v>
      </c>
      <c r="F81" t="s">
        <v>156</v>
      </c>
      <c r="G81" s="11">
        <v>39085</v>
      </c>
      <c r="H81" s="12">
        <v>44543.92</v>
      </c>
      <c r="J81" s="18"/>
      <c r="L81" s="23"/>
    </row>
    <row r="82" spans="1:12" ht="12.75" outlineLevel="2">
      <c r="A82" t="s">
        <v>151</v>
      </c>
      <c r="B82">
        <v>250</v>
      </c>
      <c r="C82" t="s">
        <v>157</v>
      </c>
      <c r="D82" t="s">
        <v>38</v>
      </c>
      <c r="E82" t="s">
        <v>155</v>
      </c>
      <c r="F82" t="s">
        <v>156</v>
      </c>
      <c r="G82" s="11">
        <v>39085</v>
      </c>
      <c r="H82" s="12">
        <v>51989.99</v>
      </c>
      <c r="J82" s="18"/>
      <c r="L82" s="23"/>
    </row>
    <row r="83" spans="6:12" ht="12.75" outlineLevel="1">
      <c r="F83" s="14" t="s">
        <v>224</v>
      </c>
      <c r="G83" s="11"/>
      <c r="H83" s="12">
        <f>SUBTOTAL(9,H81:H82)</f>
        <v>96533.91</v>
      </c>
      <c r="I83">
        <v>1</v>
      </c>
      <c r="J83" s="18" t="s">
        <v>253</v>
      </c>
      <c r="K83" s="18" t="s">
        <v>256</v>
      </c>
      <c r="L83" s="23"/>
    </row>
    <row r="84" spans="1:12" ht="12.75" outlineLevel="2">
      <c r="A84" t="s">
        <v>181</v>
      </c>
      <c r="B84">
        <v>254</v>
      </c>
      <c r="C84" t="s">
        <v>184</v>
      </c>
      <c r="D84" t="s">
        <v>38</v>
      </c>
      <c r="E84" t="s">
        <v>185</v>
      </c>
      <c r="F84" t="s">
        <v>186</v>
      </c>
      <c r="G84" s="11">
        <v>39082</v>
      </c>
      <c r="H84" s="12">
        <v>208880.32</v>
      </c>
      <c r="J84" s="18"/>
      <c r="L84" s="23"/>
    </row>
    <row r="85" spans="6:12" ht="12.75" outlineLevel="1">
      <c r="F85" s="14" t="s">
        <v>225</v>
      </c>
      <c r="G85" s="11"/>
      <c r="H85" s="12">
        <f>SUBTOTAL(9,H84:H84)</f>
        <v>208880.32</v>
      </c>
      <c r="I85">
        <v>1</v>
      </c>
      <c r="J85" s="18" t="s">
        <v>251</v>
      </c>
      <c r="K85" s="18" t="s">
        <v>251</v>
      </c>
      <c r="L85" s="23"/>
    </row>
    <row r="86" spans="1:12" ht="12.75" outlineLevel="2">
      <c r="A86" t="s">
        <v>162</v>
      </c>
      <c r="B86">
        <v>250</v>
      </c>
      <c r="C86" t="s">
        <v>178</v>
      </c>
      <c r="D86" t="s">
        <v>38</v>
      </c>
      <c r="E86" t="s">
        <v>179</v>
      </c>
      <c r="F86" t="s">
        <v>180</v>
      </c>
      <c r="G86" s="11">
        <v>39085</v>
      </c>
      <c r="H86" s="12">
        <v>29075</v>
      </c>
      <c r="J86" s="18"/>
      <c r="L86" s="23"/>
    </row>
    <row r="87" spans="6:12" ht="12.75" outlineLevel="1">
      <c r="F87" s="14" t="s">
        <v>226</v>
      </c>
      <c r="G87" s="11"/>
      <c r="H87" s="12">
        <f>SUBTOTAL(9,H86:H86)</f>
        <v>29075</v>
      </c>
      <c r="I87">
        <v>1</v>
      </c>
      <c r="J87" s="18" t="s">
        <v>253</v>
      </c>
      <c r="K87" s="18" t="s">
        <v>256</v>
      </c>
      <c r="L87" s="23"/>
    </row>
    <row r="88" spans="1:12" ht="12.75" outlineLevel="2">
      <c r="A88" t="s">
        <v>162</v>
      </c>
      <c r="B88">
        <v>250</v>
      </c>
      <c r="C88" t="s">
        <v>174</v>
      </c>
      <c r="D88" t="s">
        <v>38</v>
      </c>
      <c r="E88" t="s">
        <v>175</v>
      </c>
      <c r="F88" t="s">
        <v>176</v>
      </c>
      <c r="G88" s="11">
        <v>39082</v>
      </c>
      <c r="H88" s="12">
        <v>19204.14</v>
      </c>
      <c r="J88" s="18"/>
      <c r="L88" s="23"/>
    </row>
    <row r="89" spans="1:12" ht="12.75" outlineLevel="2">
      <c r="A89" t="s">
        <v>162</v>
      </c>
      <c r="B89">
        <v>250</v>
      </c>
      <c r="C89" t="s">
        <v>177</v>
      </c>
      <c r="D89" t="s">
        <v>38</v>
      </c>
      <c r="E89" t="s">
        <v>175</v>
      </c>
      <c r="F89" t="s">
        <v>176</v>
      </c>
      <c r="G89" s="11">
        <v>39082</v>
      </c>
      <c r="H89" s="12">
        <v>15773.29</v>
      </c>
      <c r="J89" s="18"/>
      <c r="L89" s="23"/>
    </row>
    <row r="90" spans="6:12" ht="12.75" outlineLevel="1">
      <c r="F90" s="14" t="s">
        <v>227</v>
      </c>
      <c r="G90" s="11"/>
      <c r="H90" s="12">
        <f>SUBTOTAL(9,H88:H89)</f>
        <v>34977.43</v>
      </c>
      <c r="I90">
        <v>1</v>
      </c>
      <c r="J90" s="18" t="s">
        <v>253</v>
      </c>
      <c r="K90" s="18" t="s">
        <v>256</v>
      </c>
      <c r="L90" s="23"/>
    </row>
    <row r="91" spans="1:12" ht="12.75" outlineLevel="2">
      <c r="A91" t="s">
        <v>111</v>
      </c>
      <c r="B91">
        <v>251</v>
      </c>
      <c r="C91" t="s">
        <v>130</v>
      </c>
      <c r="D91" t="s">
        <v>38</v>
      </c>
      <c r="E91" t="s">
        <v>131</v>
      </c>
      <c r="F91">
        <v>1345</v>
      </c>
      <c r="G91" s="11">
        <v>39082</v>
      </c>
      <c r="H91" s="12">
        <v>7420</v>
      </c>
      <c r="J91" s="18"/>
      <c r="L91" s="23"/>
    </row>
    <row r="92" spans="6:12" ht="12.75" outlineLevel="1">
      <c r="F92" s="14" t="s">
        <v>228</v>
      </c>
      <c r="G92" s="11"/>
      <c r="H92" s="12">
        <f>SUBTOTAL(9,H91:H91)</f>
        <v>7420</v>
      </c>
      <c r="I92">
        <v>1</v>
      </c>
      <c r="J92" s="18" t="s">
        <v>253</v>
      </c>
      <c r="K92" s="18" t="s">
        <v>256</v>
      </c>
      <c r="L92" s="23"/>
    </row>
    <row r="93" spans="1:12" ht="12.75" outlineLevel="2">
      <c r="A93" t="s">
        <v>83</v>
      </c>
      <c r="B93">
        <v>251</v>
      </c>
      <c r="C93" t="s">
        <v>84</v>
      </c>
      <c r="D93" t="s">
        <v>38</v>
      </c>
      <c r="E93" t="s">
        <v>85</v>
      </c>
      <c r="F93" t="s">
        <v>86</v>
      </c>
      <c r="G93" s="11">
        <v>39082</v>
      </c>
      <c r="H93" s="12">
        <v>67110.82</v>
      </c>
      <c r="J93" s="18"/>
      <c r="L93" s="23"/>
    </row>
    <row r="94" spans="1:12" ht="12.75" outlineLevel="2">
      <c r="A94" t="s">
        <v>83</v>
      </c>
      <c r="B94">
        <v>251</v>
      </c>
      <c r="C94" t="s">
        <v>87</v>
      </c>
      <c r="D94" t="s">
        <v>38</v>
      </c>
      <c r="E94" t="s">
        <v>85</v>
      </c>
      <c r="F94" t="s">
        <v>86</v>
      </c>
      <c r="G94" s="11">
        <v>39082</v>
      </c>
      <c r="H94" s="12">
        <v>2229.15</v>
      </c>
      <c r="J94" s="18"/>
      <c r="L94" s="23"/>
    </row>
    <row r="95" spans="6:12" ht="12.75" outlineLevel="1">
      <c r="F95" s="14" t="s">
        <v>229</v>
      </c>
      <c r="G95" s="11"/>
      <c r="H95" s="12">
        <f>SUBTOTAL(9,H93:H94)</f>
        <v>69339.97</v>
      </c>
      <c r="I95">
        <v>1</v>
      </c>
      <c r="J95" s="18" t="s">
        <v>253</v>
      </c>
      <c r="K95" s="18" t="s">
        <v>256</v>
      </c>
      <c r="L95" s="23"/>
    </row>
    <row r="96" spans="1:12" ht="12.75" outlineLevel="2">
      <c r="A96" t="s">
        <v>49</v>
      </c>
      <c r="B96">
        <v>250</v>
      </c>
      <c r="C96" t="s">
        <v>65</v>
      </c>
      <c r="D96" t="s">
        <v>38</v>
      </c>
      <c r="E96" t="s">
        <v>66</v>
      </c>
      <c r="F96" t="s">
        <v>67</v>
      </c>
      <c r="G96" s="11">
        <v>39085</v>
      </c>
      <c r="H96" s="12">
        <v>327417.09</v>
      </c>
      <c r="J96" s="18"/>
      <c r="L96" s="23"/>
    </row>
    <row r="97" spans="1:12" ht="12.75" outlineLevel="2">
      <c r="A97" t="s">
        <v>49</v>
      </c>
      <c r="B97">
        <v>250</v>
      </c>
      <c r="C97" t="s">
        <v>68</v>
      </c>
      <c r="D97" t="s">
        <v>38</v>
      </c>
      <c r="E97" t="s">
        <v>66</v>
      </c>
      <c r="F97" t="s">
        <v>67</v>
      </c>
      <c r="G97" s="11">
        <v>39085</v>
      </c>
      <c r="H97" s="12">
        <v>26613.72</v>
      </c>
      <c r="J97" s="18"/>
      <c r="L97" s="23"/>
    </row>
    <row r="98" spans="1:12" ht="12.75" outlineLevel="2">
      <c r="A98" t="s">
        <v>49</v>
      </c>
      <c r="B98">
        <v>250</v>
      </c>
      <c r="C98" t="s">
        <v>69</v>
      </c>
      <c r="D98" t="s">
        <v>38</v>
      </c>
      <c r="E98" t="s">
        <v>66</v>
      </c>
      <c r="F98" t="s">
        <v>67</v>
      </c>
      <c r="G98" s="11">
        <v>39085</v>
      </c>
      <c r="H98" s="12">
        <v>144913.89</v>
      </c>
      <c r="J98" s="18"/>
      <c r="L98" s="23"/>
    </row>
    <row r="99" spans="1:12" ht="12.75" outlineLevel="2">
      <c r="A99" t="s">
        <v>49</v>
      </c>
      <c r="B99">
        <v>250</v>
      </c>
      <c r="C99" t="s">
        <v>70</v>
      </c>
      <c r="D99" t="s">
        <v>38</v>
      </c>
      <c r="E99" t="s">
        <v>66</v>
      </c>
      <c r="F99" t="s">
        <v>67</v>
      </c>
      <c r="G99" s="11">
        <v>39085</v>
      </c>
      <c r="H99" s="12">
        <v>118647.22</v>
      </c>
      <c r="J99" s="18"/>
      <c r="L99" s="23"/>
    </row>
    <row r="100" spans="1:12" ht="12.75" outlineLevel="2">
      <c r="A100" t="s">
        <v>49</v>
      </c>
      <c r="B100">
        <v>250</v>
      </c>
      <c r="C100" t="s">
        <v>71</v>
      </c>
      <c r="D100" t="s">
        <v>38</v>
      </c>
      <c r="E100" t="s">
        <v>66</v>
      </c>
      <c r="F100" t="s">
        <v>67</v>
      </c>
      <c r="G100" s="11">
        <v>39085</v>
      </c>
      <c r="H100" s="12">
        <v>144108.76</v>
      </c>
      <c r="J100" s="18"/>
      <c r="L100" s="23"/>
    </row>
    <row r="101" spans="6:12" ht="12.75" outlineLevel="1">
      <c r="F101" s="14" t="s">
        <v>230</v>
      </c>
      <c r="G101" s="11"/>
      <c r="H101" s="12">
        <f>SUBTOTAL(9,H96:H100)</f>
        <v>761700.68</v>
      </c>
      <c r="I101">
        <v>1</v>
      </c>
      <c r="J101" s="18" t="s">
        <v>251</v>
      </c>
      <c r="K101" s="18" t="s">
        <v>253</v>
      </c>
      <c r="L101" s="23">
        <v>26613.7</v>
      </c>
    </row>
    <row r="102" spans="1:12" ht="12.75" outlineLevel="2">
      <c r="A102" t="s">
        <v>72</v>
      </c>
      <c r="B102">
        <v>250</v>
      </c>
      <c r="C102" t="s">
        <v>74</v>
      </c>
      <c r="D102" t="s">
        <v>38</v>
      </c>
      <c r="E102" t="s">
        <v>66</v>
      </c>
      <c r="F102" t="s">
        <v>75</v>
      </c>
      <c r="G102" s="11">
        <v>39085</v>
      </c>
      <c r="H102" s="12">
        <v>249626.19</v>
      </c>
      <c r="J102" s="18"/>
      <c r="L102" s="23"/>
    </row>
    <row r="103" spans="6:12" ht="12.75" outlineLevel="1">
      <c r="F103" s="14" t="s">
        <v>231</v>
      </c>
      <c r="G103" s="11"/>
      <c r="H103" s="12">
        <f>SUBTOTAL(9,H102:H102)</f>
        <v>249626.19</v>
      </c>
      <c r="I103">
        <v>1</v>
      </c>
      <c r="J103" s="18" t="s">
        <v>253</v>
      </c>
      <c r="K103" s="18" t="s">
        <v>256</v>
      </c>
      <c r="L103" s="23"/>
    </row>
    <row r="104" spans="1:12" ht="12.75" outlineLevel="2">
      <c r="A104" t="s">
        <v>162</v>
      </c>
      <c r="B104">
        <v>251</v>
      </c>
      <c r="C104" t="s">
        <v>163</v>
      </c>
      <c r="D104" t="s">
        <v>38</v>
      </c>
      <c r="E104" t="s">
        <v>164</v>
      </c>
      <c r="F104" t="s">
        <v>165</v>
      </c>
      <c r="G104" s="11">
        <v>39082</v>
      </c>
      <c r="H104" s="12">
        <v>628517.82</v>
      </c>
      <c r="J104" s="18"/>
      <c r="L104" s="23"/>
    </row>
    <row r="105" spans="6:12" ht="12.75" outlineLevel="1">
      <c r="F105" s="14" t="s">
        <v>232</v>
      </c>
      <c r="G105" s="11"/>
      <c r="H105" s="12">
        <f>SUBTOTAL(9,H104:H104)</f>
        <v>628517.82</v>
      </c>
      <c r="I105">
        <v>1</v>
      </c>
      <c r="J105" s="18" t="s">
        <v>251</v>
      </c>
      <c r="K105" s="18" t="s">
        <v>251</v>
      </c>
      <c r="L105" s="23"/>
    </row>
    <row r="106" spans="1:12" ht="12.75" outlineLevel="2">
      <c r="A106" t="s">
        <v>162</v>
      </c>
      <c r="B106">
        <v>251</v>
      </c>
      <c r="C106" t="s">
        <v>166</v>
      </c>
      <c r="D106" t="s">
        <v>38</v>
      </c>
      <c r="E106" t="s">
        <v>164</v>
      </c>
      <c r="F106" t="s">
        <v>167</v>
      </c>
      <c r="G106" s="11">
        <v>39082</v>
      </c>
      <c r="H106" s="12">
        <v>409777.26</v>
      </c>
      <c r="J106" s="18"/>
      <c r="L106" s="23"/>
    </row>
    <row r="107" spans="6:12" ht="12.75" outlineLevel="1">
      <c r="F107" s="14" t="s">
        <v>233</v>
      </c>
      <c r="G107" s="11"/>
      <c r="H107" s="12">
        <f>SUBTOTAL(9,H106:H106)</f>
        <v>409777.26</v>
      </c>
      <c r="I107">
        <v>1</v>
      </c>
      <c r="J107" s="18" t="s">
        <v>251</v>
      </c>
      <c r="K107" s="18" t="s">
        <v>251</v>
      </c>
      <c r="L107" s="23"/>
    </row>
    <row r="108" spans="1:12" ht="12.75" outlineLevel="2">
      <c r="A108" t="s">
        <v>111</v>
      </c>
      <c r="B108">
        <v>251</v>
      </c>
      <c r="C108" t="s">
        <v>126</v>
      </c>
      <c r="D108" t="s">
        <v>38</v>
      </c>
      <c r="E108" t="s">
        <v>127</v>
      </c>
      <c r="F108" t="s">
        <v>128</v>
      </c>
      <c r="G108" s="11">
        <v>39085</v>
      </c>
      <c r="H108" s="12">
        <v>12760.78</v>
      </c>
      <c r="J108" s="18"/>
      <c r="L108" s="23"/>
    </row>
    <row r="109" spans="1:12" ht="12.75" outlineLevel="2">
      <c r="A109" t="s">
        <v>111</v>
      </c>
      <c r="B109">
        <v>251</v>
      </c>
      <c r="C109" t="s">
        <v>129</v>
      </c>
      <c r="D109" t="s">
        <v>38</v>
      </c>
      <c r="E109" t="s">
        <v>127</v>
      </c>
      <c r="F109" t="s">
        <v>128</v>
      </c>
      <c r="G109" s="11">
        <v>39085</v>
      </c>
      <c r="H109" s="12">
        <v>15674.22</v>
      </c>
      <c r="J109" s="18"/>
      <c r="L109" s="23"/>
    </row>
    <row r="110" spans="6:12" ht="12.75" outlineLevel="1">
      <c r="F110" s="14" t="s">
        <v>234</v>
      </c>
      <c r="G110" s="11"/>
      <c r="H110" s="12">
        <f>SUBTOTAL(9,H108:H109)</f>
        <v>28435</v>
      </c>
      <c r="I110">
        <v>1</v>
      </c>
      <c r="J110" s="18" t="s">
        <v>253</v>
      </c>
      <c r="K110" s="18" t="s">
        <v>256</v>
      </c>
      <c r="L110" s="23"/>
    </row>
    <row r="111" spans="1:12" ht="12.75" outlineLevel="2">
      <c r="A111" t="s">
        <v>111</v>
      </c>
      <c r="B111">
        <v>251</v>
      </c>
      <c r="C111" t="s">
        <v>122</v>
      </c>
      <c r="D111" t="s">
        <v>38</v>
      </c>
      <c r="E111" t="s">
        <v>123</v>
      </c>
      <c r="F111" t="s">
        <v>124</v>
      </c>
      <c r="G111" s="11">
        <v>39086</v>
      </c>
      <c r="H111" s="12">
        <v>476747.75</v>
      </c>
      <c r="J111" s="18"/>
      <c r="L111" s="23"/>
    </row>
    <row r="112" spans="1:12" ht="12.75" outlineLevel="2">
      <c r="A112" t="s">
        <v>111</v>
      </c>
      <c r="B112">
        <v>251</v>
      </c>
      <c r="C112" t="s">
        <v>125</v>
      </c>
      <c r="D112" t="s">
        <v>38</v>
      </c>
      <c r="E112" t="s">
        <v>123</v>
      </c>
      <c r="F112" t="s">
        <v>124</v>
      </c>
      <c r="G112" s="11">
        <v>39086</v>
      </c>
      <c r="H112" s="12">
        <v>456848.77</v>
      </c>
      <c r="J112" s="18"/>
      <c r="L112" s="23"/>
    </row>
    <row r="113" spans="6:12" ht="12.75" outlineLevel="1">
      <c r="F113" s="14" t="s">
        <v>235</v>
      </c>
      <c r="G113" s="11"/>
      <c r="H113" s="12">
        <f>SUBTOTAL(9,H111:H112)</f>
        <v>933596.52</v>
      </c>
      <c r="I113">
        <v>1</v>
      </c>
      <c r="J113" s="18" t="s">
        <v>251</v>
      </c>
      <c r="K113" s="18" t="s">
        <v>251</v>
      </c>
      <c r="L113" s="23"/>
    </row>
    <row r="114" spans="1:12" ht="12.75" outlineLevel="2">
      <c r="A114" t="s">
        <v>49</v>
      </c>
      <c r="B114">
        <v>250</v>
      </c>
      <c r="C114" t="s">
        <v>50</v>
      </c>
      <c r="D114" t="s">
        <v>38</v>
      </c>
      <c r="E114" t="s">
        <v>51</v>
      </c>
      <c r="F114" t="s">
        <v>52</v>
      </c>
      <c r="G114" s="11">
        <v>39080</v>
      </c>
      <c r="H114" s="12">
        <v>8432.1</v>
      </c>
      <c r="J114" s="18"/>
      <c r="L114" s="23"/>
    </row>
    <row r="115" spans="1:12" ht="12.75" outlineLevel="2">
      <c r="A115" t="s">
        <v>49</v>
      </c>
      <c r="B115">
        <v>250</v>
      </c>
      <c r="C115" t="s">
        <v>53</v>
      </c>
      <c r="D115" t="s">
        <v>38</v>
      </c>
      <c r="E115" t="s">
        <v>51</v>
      </c>
      <c r="F115" t="s">
        <v>52</v>
      </c>
      <c r="G115" s="11">
        <v>39080</v>
      </c>
      <c r="H115" s="12">
        <v>30</v>
      </c>
      <c r="J115" s="18"/>
      <c r="L115" s="23"/>
    </row>
    <row r="116" spans="1:12" ht="12.75" outlineLevel="2">
      <c r="A116" t="s">
        <v>49</v>
      </c>
      <c r="B116">
        <v>250</v>
      </c>
      <c r="C116" t="s">
        <v>54</v>
      </c>
      <c r="D116" t="s">
        <v>38</v>
      </c>
      <c r="E116" t="s">
        <v>51</v>
      </c>
      <c r="F116" t="s">
        <v>52</v>
      </c>
      <c r="G116" s="11">
        <v>39080</v>
      </c>
      <c r="H116" s="12">
        <v>1496.25</v>
      </c>
      <c r="J116" s="18"/>
      <c r="L116" s="23"/>
    </row>
    <row r="117" spans="1:12" ht="12.75" outlineLevel="2">
      <c r="A117" t="s">
        <v>49</v>
      </c>
      <c r="B117">
        <v>260</v>
      </c>
      <c r="C117" t="s">
        <v>55</v>
      </c>
      <c r="D117" t="s">
        <v>38</v>
      </c>
      <c r="E117" t="s">
        <v>51</v>
      </c>
      <c r="F117" t="s">
        <v>52</v>
      </c>
      <c r="G117" s="11">
        <v>39080</v>
      </c>
      <c r="H117" s="12">
        <v>76.12</v>
      </c>
      <c r="J117" s="18"/>
      <c r="L117" s="23"/>
    </row>
    <row r="118" spans="1:12" ht="12.75" outlineLevel="2">
      <c r="A118" t="s">
        <v>49</v>
      </c>
      <c r="B118">
        <v>260</v>
      </c>
      <c r="C118" t="s">
        <v>56</v>
      </c>
      <c r="D118" t="s">
        <v>38</v>
      </c>
      <c r="E118" t="s">
        <v>51</v>
      </c>
      <c r="F118" t="s">
        <v>52</v>
      </c>
      <c r="G118" s="11">
        <v>39080</v>
      </c>
      <c r="H118" s="12">
        <v>271.22</v>
      </c>
      <c r="J118" s="18"/>
      <c r="L118" s="23"/>
    </row>
    <row r="119" spans="1:12" ht="12.75" outlineLevel="2">
      <c r="A119" t="s">
        <v>49</v>
      </c>
      <c r="B119">
        <v>260</v>
      </c>
      <c r="C119" t="s">
        <v>57</v>
      </c>
      <c r="D119" t="s">
        <v>38</v>
      </c>
      <c r="E119" t="s">
        <v>51</v>
      </c>
      <c r="F119" t="s">
        <v>52</v>
      </c>
      <c r="G119" s="11">
        <v>39080</v>
      </c>
      <c r="H119" s="12">
        <v>1001</v>
      </c>
      <c r="J119" s="18"/>
      <c r="L119" s="23"/>
    </row>
    <row r="120" spans="6:12" ht="12.75" outlineLevel="1">
      <c r="F120" s="14" t="s">
        <v>236</v>
      </c>
      <c r="G120" s="11"/>
      <c r="H120" s="12">
        <f>SUBTOTAL(9,H114:H119)</f>
        <v>11306.69</v>
      </c>
      <c r="I120">
        <v>1</v>
      </c>
      <c r="J120" s="18" t="s">
        <v>253</v>
      </c>
      <c r="K120" s="18" t="s">
        <v>256</v>
      </c>
      <c r="L120" s="23"/>
    </row>
    <row r="121" spans="1:12" ht="12.75" outlineLevel="2">
      <c r="A121" t="s">
        <v>72</v>
      </c>
      <c r="B121">
        <v>250</v>
      </c>
      <c r="C121" t="s">
        <v>76</v>
      </c>
      <c r="D121" t="s">
        <v>38</v>
      </c>
      <c r="E121" t="s">
        <v>77</v>
      </c>
      <c r="F121" t="s">
        <v>78</v>
      </c>
      <c r="G121" s="11">
        <v>39080</v>
      </c>
      <c r="H121" s="12">
        <v>2251.58</v>
      </c>
      <c r="J121" s="18"/>
      <c r="L121" s="23"/>
    </row>
    <row r="122" spans="6:12" ht="12.75" outlineLevel="1">
      <c r="F122" s="14" t="s">
        <v>237</v>
      </c>
      <c r="G122" s="11"/>
      <c r="H122" s="12">
        <f>SUBTOTAL(9,H121:H121)</f>
        <v>2251.58</v>
      </c>
      <c r="I122">
        <v>1</v>
      </c>
      <c r="J122" s="18" t="s">
        <v>253</v>
      </c>
      <c r="K122" s="18" t="s">
        <v>256</v>
      </c>
      <c r="L122" s="23"/>
    </row>
    <row r="123" spans="6:12" ht="12.75">
      <c r="F123" s="14" t="s">
        <v>238</v>
      </c>
      <c r="G123" s="11"/>
      <c r="H123" s="12">
        <f>SUBTOTAL(9,H6:H121)</f>
        <v>6879372.489999998</v>
      </c>
      <c r="I123">
        <f>SUM(I6:I122)</f>
        <v>44</v>
      </c>
      <c r="J123" s="18"/>
      <c r="L123" s="23"/>
    </row>
    <row r="124" spans="10:12" ht="12.75">
      <c r="J124" s="18"/>
      <c r="L124" s="23"/>
    </row>
    <row r="125" spans="6:12" ht="12.75">
      <c r="F125" s="14" t="s">
        <v>252</v>
      </c>
      <c r="I125" s="1"/>
      <c r="J125" s="18">
        <v>44</v>
      </c>
      <c r="K125">
        <v>17</v>
      </c>
      <c r="L125" s="23"/>
    </row>
    <row r="126" spans="1:12" ht="12.75">
      <c r="A126" t="s">
        <v>336</v>
      </c>
      <c r="F126" s="14" t="s">
        <v>244</v>
      </c>
      <c r="I126" s="1"/>
      <c r="J126" s="1">
        <v>27</v>
      </c>
      <c r="K126" s="1">
        <v>3</v>
      </c>
      <c r="L126" s="23"/>
    </row>
    <row r="127" spans="2:12" ht="12.75">
      <c r="B127" t="s">
        <v>337</v>
      </c>
      <c r="F127" s="14" t="s">
        <v>254</v>
      </c>
      <c r="J127" s="12">
        <f>H14+H19+H22+H33+H38+H46+H49+H55+H57+H59+H63+H67+H69+H71+H74+H76+H78+H80+H83+H87+H90+H92+H95+H103+H110+H120+H122</f>
        <v>1395727.32</v>
      </c>
      <c r="K127" s="12" t="s">
        <v>1</v>
      </c>
      <c r="L127" s="23">
        <f>SUM(L6:L122)</f>
        <v>38011.82</v>
      </c>
    </row>
    <row r="128" spans="6:12" ht="12.75">
      <c r="F128" s="14" t="s">
        <v>255</v>
      </c>
      <c r="J128" s="19">
        <f>J127/H123</f>
        <v>0.2028858478049937</v>
      </c>
      <c r="L128" s="19">
        <f>L127/H123</f>
        <v>0.005525477804153618</v>
      </c>
    </row>
    <row r="129" spans="6:11" ht="12.75">
      <c r="F129" s="14" t="s">
        <v>266</v>
      </c>
      <c r="J129" s="1">
        <f>J125</f>
        <v>44</v>
      </c>
      <c r="K129" s="1">
        <f>K125</f>
        <v>17</v>
      </c>
    </row>
    <row r="130" spans="6:11" ht="12.75">
      <c r="F130" s="1" t="s">
        <v>280</v>
      </c>
      <c r="J130" s="16">
        <f>(J126/J129)*1000000</f>
        <v>613636.3636363636</v>
      </c>
      <c r="K130" s="16">
        <f>(K126/K129)*1000000</f>
        <v>176470.58823529413</v>
      </c>
    </row>
    <row r="131" spans="6:11" ht="12.75">
      <c r="F131" s="1" t="s">
        <v>281</v>
      </c>
      <c r="J131" s="14">
        <v>1.21</v>
      </c>
      <c r="K131" s="14">
        <v>2.43</v>
      </c>
    </row>
    <row r="132" ht="12.75">
      <c r="F132" s="1" t="s">
        <v>1</v>
      </c>
    </row>
  </sheetData>
  <mergeCells count="3">
    <mergeCell ref="J1:J2"/>
    <mergeCell ref="K1:K2"/>
    <mergeCell ref="L1:L2"/>
  </mergeCells>
  <printOptions/>
  <pageMargins left="0.75" right="0.75" top="1" bottom="1" header="0.5" footer="0.5"/>
  <pageSetup horizontalDpi="600" verticalDpi="600" orientation="landscape" paperSize="5" scale="85" r:id="rId3"/>
  <headerFooter alignWithMargins="0">
    <oddFooter>&amp;LCost Data Integrity Project&amp;CInitial Test Results&amp;R&amp;P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5"/>
  <sheetViews>
    <sheetView workbookViewId="0" topLeftCell="A16">
      <selection activeCell="D48" sqref="D48"/>
    </sheetView>
  </sheetViews>
  <sheetFormatPr defaultColWidth="9.140625" defaultRowHeight="12.75"/>
  <cols>
    <col min="3" max="3" width="23.28125" style="0" customWidth="1"/>
    <col min="6" max="6" width="14.140625" style="0" customWidth="1"/>
  </cols>
  <sheetData>
    <row r="1" ht="20.25">
      <c r="B1" s="25" t="s">
        <v>294</v>
      </c>
    </row>
    <row r="3" ht="12.75">
      <c r="B3" t="s">
        <v>295</v>
      </c>
    </row>
    <row r="5" ht="12.75">
      <c r="B5" t="s">
        <v>296</v>
      </c>
    </row>
    <row r="6" ht="12.75">
      <c r="C6" t="s">
        <v>297</v>
      </c>
    </row>
    <row r="7" ht="12.75">
      <c r="C7" t="s">
        <v>298</v>
      </c>
    </row>
    <row r="8" ht="12.75">
      <c r="C8" t="s">
        <v>299</v>
      </c>
    </row>
    <row r="9" ht="6.75" customHeight="1"/>
    <row r="10" ht="12.75">
      <c r="B10" t="s">
        <v>300</v>
      </c>
    </row>
    <row r="11" ht="6.75" customHeight="1"/>
    <row r="12" spans="4:9" ht="12.75">
      <c r="D12" s="26"/>
      <c r="E12" s="26" t="s">
        <v>302</v>
      </c>
      <c r="F12" s="26"/>
      <c r="G12" s="26"/>
      <c r="H12" s="26"/>
      <c r="I12" s="26"/>
    </row>
    <row r="13" spans="3:9" ht="12.75">
      <c r="C13" s="26" t="s">
        <v>301</v>
      </c>
      <c r="D13" s="26"/>
      <c r="E13" s="26"/>
      <c r="F13" s="26"/>
      <c r="G13" s="26"/>
      <c r="H13" s="26"/>
      <c r="I13" s="26"/>
    </row>
    <row r="14" spans="3:9" ht="12.75">
      <c r="C14" s="26"/>
      <c r="D14" s="26" t="s">
        <v>303</v>
      </c>
      <c r="E14" s="26"/>
      <c r="F14" s="26"/>
      <c r="G14" s="26"/>
      <c r="H14" s="26"/>
      <c r="I14" s="26"/>
    </row>
    <row r="15" ht="6.75" customHeight="1"/>
    <row r="16" ht="15">
      <c r="B16" s="27" t="s">
        <v>304</v>
      </c>
    </row>
    <row r="17" ht="8.25" customHeight="1"/>
    <row r="18" ht="12.75">
      <c r="C18" t="s">
        <v>305</v>
      </c>
    </row>
    <row r="19" ht="12.75">
      <c r="C19" t="s">
        <v>306</v>
      </c>
    </row>
    <row r="20" ht="12.75">
      <c r="C20" t="s">
        <v>307</v>
      </c>
    </row>
    <row r="21" ht="12.75">
      <c r="C21" t="s">
        <v>308</v>
      </c>
    </row>
    <row r="22" ht="9" customHeight="1"/>
    <row r="23" spans="2:12" ht="7.5" customHeight="1" thickBot="1">
      <c r="B23" s="28"/>
      <c r="C23" s="28"/>
      <c r="D23" s="28"/>
      <c r="E23" s="28"/>
      <c r="F23" s="28"/>
      <c r="G23" s="28"/>
      <c r="H23" s="5"/>
      <c r="I23" s="5"/>
      <c r="J23" s="5"/>
      <c r="K23" s="5"/>
      <c r="L23" s="5"/>
    </row>
    <row r="24" spans="2:12" ht="13.5" thickTop="1">
      <c r="B24" s="28"/>
      <c r="C24" s="29" t="s">
        <v>282</v>
      </c>
      <c r="D24" s="30"/>
      <c r="E24" s="30"/>
      <c r="F24" s="31">
        <v>3432</v>
      </c>
      <c r="G24" s="28"/>
      <c r="H24" s="5"/>
      <c r="I24" s="32" t="s">
        <v>292</v>
      </c>
      <c r="J24" s="33"/>
      <c r="K24" s="34">
        <f>F24*1000000/(F26*F25)</f>
        <v>5111.158767603117</v>
      </c>
      <c r="L24" s="5"/>
    </row>
    <row r="25" spans="2:12" ht="13.5" thickBot="1">
      <c r="B25" s="28"/>
      <c r="C25" s="35" t="s">
        <v>291</v>
      </c>
      <c r="D25" s="36"/>
      <c r="E25" s="36"/>
      <c r="F25" s="37">
        <v>83934</v>
      </c>
      <c r="G25" s="28"/>
      <c r="H25" s="5"/>
      <c r="I25" s="38" t="s">
        <v>293</v>
      </c>
      <c r="J25" s="39"/>
      <c r="K25" s="40">
        <f>IF(F25=0,"",(IF((K24/1000000)&gt;0.933199,0,IF((K24/1000000)&gt;0.5,1.5-ABS(NORMSINV(K24/1000000)),ABS(NORMSINV(K24/1000000))+1.5))))</f>
        <v>4.068218786432107</v>
      </c>
      <c r="L25" s="5"/>
    </row>
    <row r="26" spans="2:12" ht="13.5" thickTop="1">
      <c r="B26" s="28"/>
      <c r="C26" s="41" t="s">
        <v>309</v>
      </c>
      <c r="D26" s="42"/>
      <c r="E26" s="42"/>
      <c r="F26" s="43">
        <v>8</v>
      </c>
      <c r="G26" s="28"/>
      <c r="H26" s="5"/>
      <c r="I26" s="5"/>
      <c r="J26" s="5"/>
      <c r="K26" s="5"/>
      <c r="L26" s="5"/>
    </row>
    <row r="27" spans="2:7" ht="6" customHeight="1">
      <c r="B27" s="28"/>
      <c r="C27" s="28"/>
      <c r="D27" s="28"/>
      <c r="E27" s="28"/>
      <c r="F27" s="28"/>
      <c r="G27" s="28"/>
    </row>
    <row r="29" spans="2:6" ht="15">
      <c r="B29" s="27" t="s">
        <v>310</v>
      </c>
      <c r="E29" s="44">
        <v>1</v>
      </c>
      <c r="F29" s="45">
        <v>690000</v>
      </c>
    </row>
    <row r="30" spans="5:6" ht="12.75">
      <c r="E30" s="46">
        <v>2</v>
      </c>
      <c r="F30" s="47">
        <v>308000</v>
      </c>
    </row>
    <row r="31" spans="5:6" ht="12.75">
      <c r="E31" s="46">
        <v>3</v>
      </c>
      <c r="F31" s="47">
        <v>66800</v>
      </c>
    </row>
    <row r="32" spans="5:6" ht="12.75">
      <c r="E32" s="46">
        <v>4</v>
      </c>
      <c r="F32" s="47">
        <v>6210</v>
      </c>
    </row>
    <row r="33" spans="5:6" ht="12.75">
      <c r="E33" s="46">
        <v>5</v>
      </c>
      <c r="F33" s="48">
        <v>320</v>
      </c>
    </row>
    <row r="34" spans="5:6" ht="12.75">
      <c r="E34" s="46">
        <v>6</v>
      </c>
      <c r="F34" s="48">
        <v>3.4</v>
      </c>
    </row>
    <row r="35" spans="5:6" ht="12.75">
      <c r="E35" s="74"/>
      <c r="F35" s="74"/>
    </row>
    <row r="36" ht="15.75" thickBot="1">
      <c r="B36" s="27" t="s">
        <v>324</v>
      </c>
    </row>
    <row r="37" spans="5:7" ht="14.25" thickBot="1" thickTop="1">
      <c r="E37" s="49" t="s">
        <v>313</v>
      </c>
      <c r="F37" s="50"/>
      <c r="G37" s="51"/>
    </row>
    <row r="38" spans="3:8" ht="16.5" thickTop="1">
      <c r="C38" s="52"/>
      <c r="D38" s="53"/>
      <c r="F38" s="53"/>
      <c r="G38" s="53"/>
      <c r="H38" s="53"/>
    </row>
    <row r="39" spans="2:8" ht="13.5" thickBot="1">
      <c r="B39" s="75" t="s">
        <v>314</v>
      </c>
      <c r="C39" s="54"/>
      <c r="D39" s="55"/>
      <c r="E39" s="55"/>
      <c r="G39" s="53"/>
      <c r="H39" s="53"/>
    </row>
    <row r="40" spans="2:8" ht="14.25" thickBot="1" thickTop="1">
      <c r="B40" s="55"/>
      <c r="C40" s="56" t="s">
        <v>315</v>
      </c>
      <c r="D40" s="57">
        <v>210</v>
      </c>
      <c r="E40" s="55"/>
      <c r="F40" s="58" t="s">
        <v>316</v>
      </c>
      <c r="G40" s="59">
        <f>IF(D41=0,"",(D40/(D41*D42))*1000000)</f>
        <v>130030.95975232199</v>
      </c>
      <c r="H40" s="53"/>
    </row>
    <row r="41" spans="2:8" ht="13.5" thickBot="1">
      <c r="B41" s="55"/>
      <c r="C41" s="60" t="s">
        <v>317</v>
      </c>
      <c r="D41" s="61">
        <v>323</v>
      </c>
      <c r="E41" s="55"/>
      <c r="F41" s="62" t="s">
        <v>318</v>
      </c>
      <c r="G41" s="63">
        <f>IF(D41=0,"",(IF((G40/1000000)&gt;0.933199,0,IF((G40/1000000)&gt;0.5,1.5-ABS(NORMSINV(G40/1000000)),ABS(NORMSINV(G40/1000000))+1.5))))</f>
        <v>2.6262450156667727</v>
      </c>
      <c r="H41" s="53"/>
    </row>
    <row r="42" spans="2:8" ht="13.5" thickBot="1">
      <c r="B42" s="55"/>
      <c r="C42" s="64" t="s">
        <v>319</v>
      </c>
      <c r="D42" s="65">
        <v>5</v>
      </c>
      <c r="E42" s="55"/>
      <c r="F42" s="53"/>
      <c r="G42" s="24"/>
      <c r="H42" s="53"/>
    </row>
    <row r="43" spans="2:8" ht="13.5" thickTop="1">
      <c r="B43" s="55"/>
      <c r="C43" s="55"/>
      <c r="D43" s="55"/>
      <c r="E43" s="55"/>
      <c r="F43" s="53"/>
      <c r="G43" s="66"/>
      <c r="H43" s="53"/>
    </row>
    <row r="44" spans="2:8" ht="12.75">
      <c r="B44" s="67"/>
      <c r="C44" s="67"/>
      <c r="D44" s="67"/>
      <c r="E44" s="67"/>
      <c r="F44" s="67"/>
      <c r="G44" s="68"/>
      <c r="H44" s="67"/>
    </row>
    <row r="45" spans="2:8" ht="13.5" thickBot="1">
      <c r="B45" s="75" t="s">
        <v>320</v>
      </c>
      <c r="C45" s="55"/>
      <c r="D45" s="55"/>
      <c r="E45" s="55"/>
      <c r="F45" s="67"/>
      <c r="G45" s="68"/>
      <c r="H45" s="67"/>
    </row>
    <row r="46" spans="2:8" ht="14.25" thickBot="1" thickTop="1">
      <c r="B46" s="55"/>
      <c r="C46" s="56" t="s">
        <v>315</v>
      </c>
      <c r="D46" s="57">
        <v>210</v>
      </c>
      <c r="E46" s="55"/>
      <c r="F46" s="58" t="s">
        <v>316</v>
      </c>
      <c r="G46" s="69">
        <f>IF(D47=0,"",((D46/D47)*1000000))</f>
        <v>130030.95975232199</v>
      </c>
      <c r="H46" s="67"/>
    </row>
    <row r="47" spans="2:8" ht="13.5" thickBot="1">
      <c r="B47" s="55"/>
      <c r="C47" s="70" t="s">
        <v>321</v>
      </c>
      <c r="D47" s="65">
        <v>1615</v>
      </c>
      <c r="E47" s="55"/>
      <c r="F47" s="62" t="s">
        <v>318</v>
      </c>
      <c r="G47" s="71">
        <f>IF(D46=0,"",(IF((G46/1000000)&gt;0.933199,0,IF((G46/1000000)&gt;0.5,1.5-ABS(NORMSINV(G46/1000000)),ABS(NORMSINV(G46/1000000))+1.5))))</f>
        <v>2.6262450156667727</v>
      </c>
      <c r="H47" s="67"/>
    </row>
    <row r="48" spans="2:8" ht="13.5" thickTop="1">
      <c r="B48" s="55"/>
      <c r="C48" s="55"/>
      <c r="D48" s="55"/>
      <c r="E48" s="55"/>
      <c r="F48" s="67"/>
      <c r="G48" s="68"/>
      <c r="H48" s="67"/>
    </row>
    <row r="49" spans="2:8" ht="12.75">
      <c r="B49" s="67"/>
      <c r="C49" s="67"/>
      <c r="D49" s="67"/>
      <c r="E49" s="67"/>
      <c r="F49" s="67"/>
      <c r="G49" s="68"/>
      <c r="H49" s="67"/>
    </row>
    <row r="50" spans="2:8" ht="13.5" thickBot="1">
      <c r="B50" s="75" t="s">
        <v>322</v>
      </c>
      <c r="C50" s="55"/>
      <c r="D50" s="55"/>
      <c r="E50" s="55"/>
      <c r="F50" s="67"/>
      <c r="G50" s="68"/>
      <c r="H50" s="67"/>
    </row>
    <row r="51" spans="2:8" ht="14.25" thickBot="1" thickTop="1">
      <c r="B51" s="55"/>
      <c r="C51" s="72" t="s">
        <v>323</v>
      </c>
      <c r="D51" s="73">
        <v>130031</v>
      </c>
      <c r="E51" s="55"/>
      <c r="F51" s="62" t="s">
        <v>318</v>
      </c>
      <c r="G51" s="63">
        <f>IF(D51=0,"",(IF((D51/1000000)&gt;0.933199,0,IF((D51/1000000)&gt;0.5,1.5-ABS(NORMSINV(D51/1000000)),ABS(NORMSINV(D51/1000000))+1.5))))</f>
        <v>2.626244825442105</v>
      </c>
      <c r="H51" s="67"/>
    </row>
    <row r="52" spans="3:8" ht="13.5" thickTop="1">
      <c r="C52" s="55"/>
      <c r="D52" s="55"/>
      <c r="E52" s="55"/>
      <c r="F52" s="67"/>
      <c r="G52" s="67"/>
      <c r="H52" s="67"/>
    </row>
    <row r="53" spans="2:8" ht="12.75">
      <c r="B53" s="53"/>
      <c r="F53" s="53"/>
      <c r="G53" s="53"/>
      <c r="H53" s="53"/>
    </row>
    <row r="54" ht="12.75">
      <c r="B54" s="17" t="s">
        <v>311</v>
      </c>
    </row>
    <row r="55" spans="2:11" ht="12.75">
      <c r="B55" s="93" t="s">
        <v>312</v>
      </c>
      <c r="C55" s="94"/>
      <c r="D55" s="94"/>
      <c r="E55" s="94"/>
      <c r="F55" s="94"/>
      <c r="G55" s="94"/>
      <c r="H55" s="94"/>
      <c r="I55" s="94"/>
      <c r="J55" s="94"/>
      <c r="K55" s="94"/>
    </row>
  </sheetData>
  <mergeCells count="1">
    <mergeCell ref="B55:K55"/>
  </mergeCells>
  <hyperlinks>
    <hyperlink ref="B55" r:id="rId1" display="http://home.xtra.co.nz/hosts/smtconz/Quality/Simple%20Six%20Sigma%20Calculator.xls 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22">
      <selection activeCell="A1" sqref="A1"/>
    </sheetView>
  </sheetViews>
  <sheetFormatPr defaultColWidth="9.140625" defaultRowHeight="12.75"/>
  <cols>
    <col min="2" max="2" width="38.57421875" style="0" customWidth="1"/>
    <col min="3" max="3" width="17.7109375" style="0" customWidth="1"/>
  </cols>
  <sheetData>
    <row r="1" spans="1:8" ht="18">
      <c r="A1" s="2"/>
      <c r="B1" s="83" t="s">
        <v>344</v>
      </c>
      <c r="C1" s="2"/>
      <c r="D1" s="2"/>
      <c r="E1" s="2"/>
      <c r="F1" s="2"/>
      <c r="G1" s="2"/>
      <c r="H1" s="2"/>
    </row>
    <row r="2" spans="1:8" ht="18">
      <c r="A2" s="2"/>
      <c r="B2" s="83" t="s">
        <v>0</v>
      </c>
      <c r="C2" s="2"/>
      <c r="D2" s="2"/>
      <c r="E2" s="2"/>
      <c r="F2" s="2"/>
      <c r="G2" s="2"/>
      <c r="H2" s="2"/>
    </row>
    <row r="3" ht="12.75">
      <c r="D3" t="s">
        <v>350</v>
      </c>
    </row>
    <row r="4" ht="12.75">
      <c r="A4" s="17" t="s">
        <v>345</v>
      </c>
    </row>
    <row r="5" spans="3:4" ht="12.75">
      <c r="C5" s="24" t="s">
        <v>347</v>
      </c>
      <c r="D5" s="24" t="s">
        <v>358</v>
      </c>
    </row>
    <row r="6" spans="2:4" ht="12.75">
      <c r="B6" s="81" t="s">
        <v>346</v>
      </c>
      <c r="C6" s="81" t="s">
        <v>348</v>
      </c>
      <c r="D6" s="24" t="s">
        <v>359</v>
      </c>
    </row>
    <row r="8" spans="2:5" ht="12.75">
      <c r="B8" t="s">
        <v>349</v>
      </c>
      <c r="C8" s="80">
        <f>'Vendor Invoice Sample'!J127</f>
        <v>1395727.32</v>
      </c>
      <c r="D8" s="19">
        <f>C8/$C$15</f>
        <v>0.7664876268187634</v>
      </c>
      <c r="E8" s="82" t="s">
        <v>360</v>
      </c>
    </row>
    <row r="9" spans="2:5" ht="12.75">
      <c r="B9" t="s">
        <v>352</v>
      </c>
      <c r="C9" s="80">
        <f>'Labor Cost Sample'!L25</f>
        <v>296000</v>
      </c>
      <c r="D9" s="19">
        <f>C9/$C$15</f>
        <v>0.1625534832537017</v>
      </c>
      <c r="E9" s="82" t="s">
        <v>361</v>
      </c>
    </row>
    <row r="10" spans="2:5" ht="12.75">
      <c r="B10" t="s">
        <v>351</v>
      </c>
      <c r="C10" s="80">
        <f>'Vendor Invoice Sample'!L127</f>
        <v>38011.82</v>
      </c>
      <c r="D10" s="19">
        <f>C10/$C$15</f>
        <v>0.020874843735853795</v>
      </c>
      <c r="E10" s="82" t="s">
        <v>1</v>
      </c>
    </row>
    <row r="11" spans="2:4" ht="12.75">
      <c r="B11" t="s">
        <v>355</v>
      </c>
      <c r="C11" s="80">
        <f>'Labor Cost Sample'!L29</f>
        <v>36200</v>
      </c>
      <c r="D11" s="19">
        <f>C11/$C$15</f>
        <v>0.019879851668189195</v>
      </c>
    </row>
    <row r="12" spans="2:4" ht="12.75">
      <c r="B12" t="s">
        <v>356</v>
      </c>
      <c r="C12" s="80">
        <f>'Labor Cost Sample'!L28</f>
        <v>33000</v>
      </c>
      <c r="D12" s="19">
        <f>C12/$C$15</f>
        <v>0.01812251671409512</v>
      </c>
    </row>
    <row r="13" spans="2:4" ht="12.75">
      <c r="B13" t="s">
        <v>354</v>
      </c>
      <c r="C13" s="80">
        <f>'Labor Cost Sample'!L27</f>
        <v>12400</v>
      </c>
      <c r="D13" s="19">
        <f>C13/$C$15</f>
        <v>0.006809672947114531</v>
      </c>
    </row>
    <row r="14" spans="2:4" ht="12.75">
      <c r="B14" t="s">
        <v>353</v>
      </c>
      <c r="C14" s="80">
        <f>'Labor Cost Sample'!L26</f>
        <v>9600</v>
      </c>
      <c r="D14" s="19">
        <f>C14/$C$15</f>
        <v>0.005272004862282217</v>
      </c>
    </row>
    <row r="15" spans="2:4" ht="12.75">
      <c r="B15" s="18" t="s">
        <v>357</v>
      </c>
      <c r="C15" s="80">
        <f>SUM(C8:C14)</f>
        <v>1820939.1400000001</v>
      </c>
      <c r="D15" s="19">
        <f>SUM(D8:D14)</f>
        <v>0.9999999999999999</v>
      </c>
    </row>
  </sheetData>
  <printOptions/>
  <pageMargins left="0.2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Baseline Sample</dc:title>
  <dc:subject>Six Sigma Green Belt Project</dc:subject>
  <dc:creator>Matt H. Evans</dc:creator>
  <cp:keywords/>
  <dc:description/>
  <cp:lastModifiedBy>mateva</cp:lastModifiedBy>
  <cp:lastPrinted>2007-10-25T13:59:56Z</cp:lastPrinted>
  <dcterms:created xsi:type="dcterms:W3CDTF">2007-10-18T14:41:26Z</dcterms:created>
  <dcterms:modified xsi:type="dcterms:W3CDTF">2007-10-25T14:16:19Z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